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AECB Stock Modelling _Tim\"/>
    </mc:Choice>
  </mc:AlternateContent>
  <xr:revisionPtr revIDLastSave="0" documentId="13_ncr:1_{DA0F85C4-C09D-47ED-81B6-B2DE6FF328E9}" xr6:coauthVersionLast="45" xr6:coauthVersionMax="45" xr10:uidLastSave="{00000000-0000-0000-0000-000000000000}"/>
  <bookViews>
    <workbookView xWindow="-120" yWindow="-120" windowWidth="29040" windowHeight="16440" activeTab="2" xr2:uid="{00000000-000D-0000-FFFF-FFFF00000000}"/>
  </bookViews>
  <sheets>
    <sheet name="CLR Targets 2015" sheetId="1" r:id="rId1"/>
    <sheet name="CLR Targets Rev 2016" sheetId="2" r:id="rId2"/>
    <sheet name="PHPP &amp; SAP Targets Rev 9.9.20" sheetId="4" r:id="rId3"/>
    <sheet name="revisions compared" sheetId="5" r:id="rId4"/>
  </sheets>
  <externalReferences>
    <externalReference r:id="rId5"/>
    <externalReference r:id="rId6"/>
    <externalReference r:id="rId7"/>
  </externalReferences>
  <definedNames>
    <definedName name="_xlnm.Print_Area" localSheetId="0">'CLR Targets 2015'!$A$1:$U$43</definedName>
    <definedName name="_xlnm.Print_Area" localSheetId="1">'CLR Targets Rev 2016'!$A$1:$V$64</definedName>
    <definedName name="_xlnm.Print_Area" localSheetId="2">'PHPP &amp; SAP Targets Rev 9.9.20'!$A$1:$P$68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36" i="4" l="1"/>
  <c r="AB34" i="4"/>
  <c r="AB32" i="4"/>
  <c r="AB30" i="4"/>
  <c r="AB28" i="4"/>
  <c r="AB25" i="4"/>
  <c r="AB23" i="4"/>
  <c r="AB21" i="4"/>
  <c r="AB19" i="4"/>
  <c r="AB17" i="4"/>
  <c r="AB13" i="4"/>
  <c r="AB11" i="4"/>
  <c r="AB9" i="4"/>
  <c r="AB7" i="4"/>
  <c r="AB5" i="4"/>
  <c r="V36" i="4"/>
  <c r="V34" i="4"/>
  <c r="V32" i="4"/>
  <c r="V30" i="4"/>
  <c r="V28" i="4"/>
  <c r="V25" i="4"/>
  <c r="V23" i="4"/>
  <c r="V21" i="4"/>
  <c r="V19" i="4"/>
  <c r="V17" i="4"/>
  <c r="V13" i="4"/>
  <c r="V11" i="4"/>
  <c r="V9" i="4"/>
  <c r="V7" i="4"/>
  <c r="V5" i="4"/>
  <c r="M44" i="4"/>
  <c r="K5" i="1"/>
  <c r="J34" i="4"/>
  <c r="J30" i="4"/>
  <c r="K30" i="4"/>
  <c r="K34" i="4"/>
  <c r="J23" i="4"/>
  <c r="J19" i="4"/>
  <c r="K19" i="4"/>
  <c r="K23" i="4"/>
  <c r="J11" i="4"/>
  <c r="J7" i="4"/>
  <c r="K7" i="4"/>
  <c r="K11" i="4"/>
  <c r="J13" i="4"/>
  <c r="J9" i="4"/>
  <c r="J5" i="4"/>
  <c r="K5" i="4"/>
  <c r="K9" i="4"/>
  <c r="K13" i="4"/>
  <c r="F5" i="5"/>
  <c r="G5" i="5"/>
  <c r="J25" i="4"/>
  <c r="J21" i="4"/>
  <c r="J17" i="4"/>
  <c r="D59" i="4"/>
  <c r="F6" i="5"/>
  <c r="K21" i="4"/>
  <c r="K25" i="4"/>
  <c r="K17" i="4"/>
  <c r="J36" i="4"/>
  <c r="J32" i="4"/>
  <c r="J28" i="4"/>
  <c r="G6" i="5"/>
  <c r="K28" i="4"/>
  <c r="K36" i="4"/>
  <c r="K32" i="4"/>
  <c r="F7" i="5"/>
  <c r="G7" i="5"/>
  <c r="G2" i="5"/>
  <c r="E2" i="5"/>
  <c r="F2" i="5"/>
  <c r="D2" i="5"/>
  <c r="L36" i="4"/>
  <c r="M36" i="4"/>
  <c r="M34" i="4"/>
  <c r="L32" i="4"/>
  <c r="M32" i="4"/>
  <c r="M30" i="4"/>
  <c r="L30" i="4"/>
  <c r="L28" i="4"/>
  <c r="L25" i="4"/>
  <c r="M25" i="4"/>
  <c r="M23" i="4"/>
  <c r="L21" i="4"/>
  <c r="M21" i="4"/>
  <c r="M19" i="4"/>
  <c r="L19" i="4"/>
  <c r="L17" i="4"/>
  <c r="L13" i="4"/>
  <c r="M13" i="4"/>
  <c r="M11" i="4"/>
  <c r="L9" i="4"/>
  <c r="M9" i="4"/>
  <c r="M7" i="4"/>
  <c r="L7" i="4"/>
  <c r="L5" i="4"/>
  <c r="N5" i="4"/>
  <c r="O5" i="4"/>
  <c r="N19" i="4"/>
  <c r="N28" i="4"/>
  <c r="O28" i="4"/>
  <c r="N9" i="4"/>
  <c r="O9" i="4"/>
  <c r="N21" i="4"/>
  <c r="N32" i="4"/>
  <c r="O32" i="4"/>
  <c r="N17" i="4"/>
  <c r="O17" i="4"/>
  <c r="N7" i="4"/>
  <c r="O7" i="4"/>
  <c r="N30" i="4"/>
  <c r="O30" i="4"/>
  <c r="N13" i="4"/>
  <c r="O13" i="4"/>
  <c r="N25" i="4"/>
  <c r="N36" i="4"/>
  <c r="O36" i="4"/>
  <c r="L11" i="4"/>
  <c r="L23" i="4"/>
  <c r="L34" i="4"/>
  <c r="O21" i="4"/>
  <c r="O25" i="4"/>
  <c r="O19" i="4"/>
  <c r="N34" i="4"/>
  <c r="O34" i="4"/>
  <c r="N23" i="4"/>
  <c r="O23" i="4"/>
  <c r="N11" i="4"/>
  <c r="O11" i="4"/>
  <c r="J19" i="2"/>
  <c r="J30" i="2"/>
  <c r="J36" i="2"/>
  <c r="K13" i="2"/>
  <c r="I5" i="2"/>
  <c r="K32" i="2"/>
  <c r="I32" i="2"/>
  <c r="I23" i="2"/>
  <c r="I13" i="2"/>
  <c r="K36" i="2"/>
  <c r="K34" i="2"/>
  <c r="K30" i="2"/>
  <c r="I28" i="2"/>
  <c r="K25" i="2"/>
  <c r="I21" i="2"/>
  <c r="K19" i="2"/>
  <c r="K23" i="2"/>
  <c r="K11" i="2"/>
  <c r="K9" i="2"/>
  <c r="I7" i="2"/>
  <c r="J34" i="2"/>
  <c r="J32" i="2"/>
  <c r="J25" i="2"/>
  <c r="J23" i="2"/>
  <c r="J21" i="2"/>
  <c r="J13" i="2"/>
  <c r="J9" i="2"/>
  <c r="J11" i="2"/>
  <c r="K21" i="2"/>
  <c r="J7" i="2"/>
  <c r="I17" i="2"/>
  <c r="I25" i="2"/>
  <c r="I34" i="2"/>
  <c r="K7" i="2"/>
  <c r="I9" i="2"/>
  <c r="I19" i="2"/>
  <c r="I36" i="2"/>
  <c r="I11" i="2"/>
  <c r="I30" i="2"/>
  <c r="J25" i="1"/>
  <c r="J36" i="1"/>
  <c r="J34" i="1"/>
  <c r="J32" i="1"/>
  <c r="J30" i="1"/>
  <c r="I36" i="1"/>
  <c r="I34" i="1"/>
  <c r="I32" i="1"/>
  <c r="I30" i="1"/>
  <c r="I28" i="1"/>
  <c r="I25" i="1"/>
  <c r="I23" i="1"/>
  <c r="I21" i="1"/>
  <c r="I19" i="1"/>
  <c r="I17" i="1"/>
  <c r="I13" i="1"/>
  <c r="I11" i="1"/>
  <c r="I9" i="1"/>
  <c r="I7" i="1"/>
  <c r="I5" i="1"/>
  <c r="R36" i="2"/>
  <c r="R34" i="2"/>
  <c r="R32" i="2"/>
  <c r="R30" i="2"/>
  <c r="R25" i="2"/>
  <c r="R23" i="2"/>
  <c r="R21" i="2"/>
  <c r="R19" i="2"/>
  <c r="R13" i="2"/>
  <c r="R11" i="2"/>
  <c r="R9" i="2"/>
  <c r="R7" i="2"/>
  <c r="Q36" i="1"/>
  <c r="Q32" i="1"/>
  <c r="Q25" i="1"/>
  <c r="Q21" i="1"/>
  <c r="Q13" i="1"/>
  <c r="Q9" i="1"/>
  <c r="U36" i="1"/>
  <c r="O36" i="1"/>
  <c r="K36" i="1"/>
  <c r="U34" i="1"/>
  <c r="Q34" i="1"/>
  <c r="O34" i="1"/>
  <c r="K34" i="1"/>
  <c r="U32" i="1"/>
  <c r="O32" i="1"/>
  <c r="K32" i="1"/>
  <c r="U30" i="1"/>
  <c r="Q30" i="1"/>
  <c r="O30" i="1"/>
  <c r="K30" i="1"/>
  <c r="K28" i="1"/>
  <c r="U25" i="1"/>
  <c r="O25" i="1"/>
  <c r="K25" i="1"/>
  <c r="U23" i="1"/>
  <c r="Q23" i="1"/>
  <c r="O23" i="1"/>
  <c r="K23" i="1"/>
  <c r="J23" i="1"/>
  <c r="U21" i="1"/>
  <c r="O21" i="1"/>
  <c r="K21" i="1"/>
  <c r="J21" i="1"/>
  <c r="U19" i="1"/>
  <c r="Q19" i="1"/>
  <c r="O19" i="1"/>
  <c r="K19" i="1"/>
  <c r="J19" i="1"/>
  <c r="K17" i="1"/>
  <c r="U13" i="1"/>
  <c r="O13" i="1"/>
  <c r="K13" i="1"/>
  <c r="J13" i="1"/>
  <c r="U11" i="1"/>
  <c r="Q11" i="1"/>
  <c r="O11" i="1"/>
  <c r="K11" i="1"/>
  <c r="J11" i="1"/>
  <c r="U9" i="1"/>
  <c r="O9" i="1"/>
  <c r="K9" i="1"/>
  <c r="J9" i="1"/>
  <c r="U7" i="1"/>
  <c r="Q7" i="1"/>
  <c r="O7" i="1"/>
  <c r="K7" i="1"/>
  <c r="J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</author>
  </authors>
  <commentList>
    <comment ref="K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Andrew:</t>
        </r>
        <r>
          <rPr>
            <sz val="8"/>
            <color indexed="81"/>
            <rFont val="Tahoma"/>
            <family val="2"/>
          </rPr>
          <t xml:space="preserve">
SAP underestimates SHD by this % compared to PHPP calc.</t>
        </r>
      </text>
    </comment>
    <comment ref="K1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Andrew:</t>
        </r>
        <r>
          <rPr>
            <sz val="8"/>
            <color indexed="81"/>
            <rFont val="Tahoma"/>
            <family val="2"/>
          </rPr>
          <t xml:space="preserve">
over estimates space heat demand compared to PHPP calc.</t>
        </r>
      </text>
    </comment>
    <comment ref="K2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Andrew:</t>
        </r>
        <r>
          <rPr>
            <sz val="8"/>
            <color indexed="81"/>
            <rFont val="Tahoma"/>
            <family val="2"/>
          </rPr>
          <t xml:space="preserve">
over estimates SHD compared to PHPP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</author>
  </authors>
  <commentList>
    <comment ref="L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Andrew:</t>
        </r>
        <r>
          <rPr>
            <sz val="8"/>
            <color indexed="81"/>
            <rFont val="Tahoma"/>
            <family val="2"/>
          </rPr>
          <t xml:space="preserve">
SAP underestimates SHD by this % compared to PHPP calc.</t>
        </r>
      </text>
    </comment>
    <comment ref="L1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Andrew:</t>
        </r>
        <r>
          <rPr>
            <sz val="8"/>
            <color indexed="81"/>
            <rFont val="Tahoma"/>
            <family val="2"/>
          </rPr>
          <t xml:space="preserve">
over estimates space heat demand compared to PHPP calc.</t>
        </r>
      </text>
    </comment>
    <comment ref="L25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Andrew:</t>
        </r>
        <r>
          <rPr>
            <sz val="8"/>
            <color indexed="81"/>
            <rFont val="Tahoma"/>
            <family val="2"/>
          </rPr>
          <t xml:space="preserve">
over estimates SHD compared to PHPP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Pither</author>
    <author>tc={A59DEFEE-6005-4234-A6A2-A29860C18B20}</author>
    <author>Andrew</author>
    <author>tc={E66BB6FF-FD2B-4BD4-83BE-3DE278FBFA05}</author>
  </authors>
  <commentList>
    <comment ref="X2" authorId="0" shapeId="0" xr:uid="{7192F56E-827F-4DD9-B368-52904D82E526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&lt;35 degrees circulation, 250% efficiency, time and temperature zone control, 120  litre HW cylinder with 80mm insulation, independent time control and all accessible primary pipework insulated</t>
        </r>
      </text>
    </comment>
    <comment ref="R3" authorId="0" shapeId="0" xr:uid="{F09ED632-8CE6-4B0E-9241-9B36F5E2F991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MIT - average over 8 months Oct to May</t>
        </r>
      </text>
    </comment>
    <comment ref="X3" authorId="0" shapeId="0" xr:uid="{6107FCDD-E226-415C-A835-7F89860AD19D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MIT - average over 8 months Oct to May</t>
        </r>
      </text>
    </comment>
    <comment ref="N5" authorId="1" shapeId="0" xr:uid="{A59DEFEE-6005-4234-A6A2-A29860C18B20}">
      <text>
        <t>[Threaded comment]
Your version of Excel allows you to read this threaded comment; however, any edits to it will get removed if the file is opened in a newer version of Excel. Learn more: https://go.microsoft.com/fwlink/?linkid=870924
Comment:
    a heat pump shoud not be fitted to an unimproved (inefficient) dwelling as the HP will be large &amp; costly, the COP will be poor, and the water temperature insufficient for adequate space heating (??)</t>
      </text>
    </comment>
    <comment ref="P5" authorId="2" shapeId="0" xr:uid="{A0FC3F25-76D1-4C67-9132-07132DA44A3A}">
      <text>
        <r>
          <rPr>
            <b/>
            <sz val="8"/>
            <color indexed="81"/>
            <rFont val="Tahoma"/>
            <family val="2"/>
          </rPr>
          <t>Andrew:</t>
        </r>
        <r>
          <rPr>
            <sz val="8"/>
            <color indexed="81"/>
            <rFont val="Tahoma"/>
            <family val="2"/>
          </rPr>
          <t xml:space="preserve">
SAP underestimates SHD by this % compared to PHPP calc.</t>
        </r>
      </text>
    </comment>
    <comment ref="R5" authorId="0" shapeId="0" xr:uid="{9CF0C541-B2E4-4788-87B9-B8E59C0DED2A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Living area assigned as 37.5m2</t>
        </r>
      </text>
    </comment>
    <comment ref="X5" authorId="0" shapeId="0" xr:uid="{6E26C4FB-68D5-4D61-925E-44774071F136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46m2 living area</t>
        </r>
      </text>
    </comment>
    <comment ref="Z5" authorId="0" shapeId="0" xr:uid="{0575DED8-C960-411F-9C9D-7BC06D3063CD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Lower due to gains from hot water cylinder</t>
        </r>
      </text>
    </comment>
    <comment ref="AA5" authorId="3" shapeId="0" xr:uid="{E66BB6FF-FD2B-4BD4-83BE-3DE278FBFA05}">
      <text>
        <t>[Threaded comment]
Your version of Excel allows you to read this threaded comment; however, any edits to it will get removed if the file is opened in a newer version of Excel. Learn more: https://go.microsoft.com/fwlink/?linkid=870924
Comment:
    a heat pump shoud not be fitted to an unimproved (inefficient) dwelling as the HP will be large &amp; costly, the COP will be poor, and the water temperature insufficient for adequate space heating (??)</t>
      </text>
    </comment>
    <comment ref="R7" authorId="0" shapeId="0" xr:uid="{896B1F6E-B277-4C76-A387-3E6F80AD056E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All of floor area assigned as living area</t>
        </r>
      </text>
    </comment>
    <comment ref="X7" authorId="0" shapeId="0" xr:uid="{A37B8EAD-07A2-4FED-80D5-1FD7ECC09419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All floor area assigned as livign area</t>
        </r>
      </text>
    </comment>
    <comment ref="AC7" authorId="0" shapeId="0" xr:uid="{2E012281-5297-466F-95BC-78A8DE6A9F98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4.14 kWp rounded down to 4.0</t>
        </r>
      </text>
    </comment>
    <comment ref="R9" authorId="0" shapeId="0" xr:uid="{F8BE164F-D946-4A36-9380-6D181C7BB70D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Living area assigned as 50m2</t>
        </r>
      </text>
    </comment>
    <comment ref="X9" authorId="0" shapeId="0" xr:uid="{2581AD1E-F272-41F2-9884-E4557A40467A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51.0m2 living area</t>
        </r>
      </text>
    </comment>
    <comment ref="R11" authorId="0" shapeId="0" xr:uid="{00B5BEC6-B2F5-40B5-87CC-086B80609E01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All of floor area assigned as living area</t>
        </r>
      </text>
    </comment>
    <comment ref="X11" authorId="0" shapeId="0" xr:uid="{DBF39630-352B-42E9-8709-3172233299B9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All floor area assigned as living area</t>
        </r>
      </text>
    </comment>
    <comment ref="R13" authorId="0" shapeId="0" xr:uid="{57BEF970-C63A-4A86-BACD-BE2F996F83F6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Living area assigned as 27.5m2</t>
        </r>
      </text>
    </comment>
    <comment ref="X13" authorId="0" shapeId="0" xr:uid="{DCE1147D-AE8B-4A56-BF24-4700A5AC849E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40m2 assigned as living area</t>
        </r>
      </text>
    </comment>
    <comment ref="R17" authorId="0" shapeId="0" xr:uid="{D475EA30-CA50-4941-AA4C-FD34D42FA393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Floor area assigned as 1m2 (cannot go any lower)</t>
        </r>
      </text>
    </comment>
    <comment ref="X17" authorId="0" shapeId="0" xr:uid="{715EA604-8DED-4FE0-AFE8-810CE10788E7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30m2 assigned as living area</t>
        </r>
      </text>
    </comment>
    <comment ref="R19" authorId="0" shapeId="0" xr:uid="{38741BD9-315F-4F82-ABCD-8103A1E24293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All floor area assigned as living area</t>
        </r>
      </text>
    </comment>
    <comment ref="X19" authorId="0" shapeId="0" xr:uid="{4A1931A6-BC68-4C4D-A38B-8687B5074B25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All floor area treated as living area</t>
        </r>
      </text>
    </comment>
    <comment ref="R21" authorId="0" shapeId="0" xr:uid="{DDA5B2A9-774A-43B5-B3D5-A9BCD93CE6E4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All of ground and first floor assigned as living area</t>
        </r>
      </text>
    </comment>
    <comment ref="X21" authorId="0" shapeId="0" xr:uid="{08193CB2-CD8F-466E-94C5-5332DF9386EE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All of ground and first floors assigned as living area</t>
        </r>
      </text>
    </comment>
    <comment ref="R23" authorId="0" shapeId="0" xr:uid="{F086B395-3E04-457B-B75B-18150C03943D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All of floor area assigned as living area</t>
        </r>
      </text>
    </comment>
    <comment ref="X23" authorId="0" shapeId="0" xr:uid="{786C8358-0B2D-4243-98A9-EE569521FCE1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All of floor area treated as living area</t>
        </r>
      </text>
    </comment>
    <comment ref="R25" authorId="0" shapeId="0" xr:uid="{50BB5ED2-31E3-4EDD-9F02-8720E04426A6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No adjustment</t>
        </r>
      </text>
    </comment>
    <comment ref="X25" authorId="0" shapeId="0" xr:uid="{996665FF-3587-448B-99ED-1DD34ACABCC2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All of ground floor assigned as living area</t>
        </r>
      </text>
    </comment>
    <comment ref="R28" authorId="0" shapeId="0" xr:uid="{DE43E80B-4ADE-4B68-8610-6E003BC37959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No adjustmet</t>
        </r>
      </text>
    </comment>
    <comment ref="X28" authorId="0" shapeId="0" xr:uid="{62EE29D2-76B5-4842-AD68-82A2290C3BF8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All of floor area assigned as living area</t>
        </r>
      </text>
    </comment>
    <comment ref="R30" authorId="0" shapeId="0" xr:uid="{7A1AEC03-C43A-452E-A92F-42CE27CFED2F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All of living area assigned as living area</t>
        </r>
      </text>
    </comment>
    <comment ref="X30" authorId="0" shapeId="0" xr:uid="{301829C8-5329-44CC-B646-0D006D34F8CF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All of floor area assigned as living area</t>
        </r>
      </text>
    </comment>
    <comment ref="R32" authorId="0" shapeId="0" xr:uid="{E7F27FAF-3124-4E7C-AE5D-1895D4EDDF51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Living area assigned as 65m2</t>
        </r>
      </text>
    </comment>
    <comment ref="X32" authorId="0" shapeId="0" xr:uid="{BC5CEE54-CE44-49D4-9FAD-3080845DDDC5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Living area assigned as 72m2</t>
        </r>
      </text>
    </comment>
    <comment ref="R34" authorId="0" shapeId="0" xr:uid="{8FC125C1-C310-497D-9242-0E5C6E93DEED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All of floor area assigned as living area</t>
        </r>
      </text>
    </comment>
    <comment ref="X34" authorId="0" shapeId="0" xr:uid="{F624AB13-1EC5-4B0C-ABDA-B555DAC7295F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All of floor area assigned as living area</t>
        </r>
      </text>
    </comment>
    <comment ref="R36" authorId="0" shapeId="0" xr:uid="{4E76A967-4B7B-445D-8327-09997DB92980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No adjustment</t>
        </r>
      </text>
    </comment>
    <comment ref="X36" authorId="0" shapeId="0" xr:uid="{E765F261-3CDC-4EB1-8BCF-C4FD0B94647D}">
      <text>
        <r>
          <rPr>
            <b/>
            <sz val="9"/>
            <color indexed="81"/>
            <rFont val="Tahoma"/>
            <family val="2"/>
          </rPr>
          <t>Alan Pither:</t>
        </r>
        <r>
          <rPr>
            <sz val="9"/>
            <color indexed="81"/>
            <rFont val="Tahoma"/>
            <family val="2"/>
          </rPr>
          <t xml:space="preserve">
Living area 28m2 (doubled)</t>
        </r>
      </text>
    </comment>
  </commentList>
</comments>
</file>

<file path=xl/sharedStrings.xml><?xml version="1.0" encoding="utf-8"?>
<sst xmlns="http://schemas.openxmlformats.org/spreadsheetml/2006/main" count="397" uniqueCount="135">
  <si>
    <t>P  H  P  P</t>
  </si>
  <si>
    <t>SAP 2012 v9.92</t>
  </si>
  <si>
    <t xml:space="preserve">P  H  P  P </t>
  </si>
  <si>
    <t>Vent. Type</t>
  </si>
  <si>
    <t>Air changes</t>
  </si>
  <si>
    <t xml:space="preserve">Average whole house temp. during Heating Season  </t>
  </si>
  <si>
    <t>Specific Space Heat Demand (SHD)</t>
  </si>
  <si>
    <t>Gas used for space heating</t>
  </si>
  <si>
    <t xml:space="preserve">Reduction in space heating energy   </t>
  </si>
  <si>
    <t>SAP under (negative) or over (positive) estimating SHD compared to PHPP</t>
  </si>
  <si>
    <t>CO2 emitted from space heating (based on using natural gas)</t>
  </si>
  <si>
    <t>Reduction in space heating related CO2 emissions</t>
  </si>
  <si>
    <t>equiv. price of saved energy (average over 60 yr period)</t>
  </si>
  <si>
    <t>Payback period</t>
  </si>
  <si>
    <t xml:space="preserve">form factor 4.0 </t>
  </si>
  <si>
    <t>degrees C</t>
  </si>
  <si>
    <t>kWh/m2.a</t>
  </si>
  <si>
    <t>kWh/yr</t>
  </si>
  <si>
    <t>%</t>
  </si>
  <si>
    <t>Tonnes CO2/yr</t>
  </si>
  <si>
    <t>p/kWh</t>
  </si>
  <si>
    <t>Yrs</t>
  </si>
  <si>
    <t>Bungalow</t>
  </si>
  <si>
    <t>Original House</t>
  </si>
  <si>
    <t>Repair &amp; maintenance only</t>
  </si>
  <si>
    <t>poor</t>
  </si>
  <si>
    <t>-</t>
  </si>
  <si>
    <t>Deep IWI retrofit</t>
  </si>
  <si>
    <t>Cost prioritised retrofit</t>
  </si>
  <si>
    <t>MEV</t>
  </si>
  <si>
    <t>CO2 prioritised  retrofit</t>
  </si>
  <si>
    <t>MVHR</t>
  </si>
  <si>
    <t>Deep EWI retrofit</t>
  </si>
  <si>
    <t>form factor 1.8</t>
  </si>
  <si>
    <t>3 storey mid-terrace townhouse</t>
  </si>
  <si>
    <t>form factor 2.8</t>
  </si>
  <si>
    <t>2 storey semi-detached</t>
  </si>
  <si>
    <t xml:space="preserve">Projects that include a new extension as well as retrofit of main house should aim to achieve similar overall reduction in space heat demand cf original house </t>
  </si>
  <si>
    <t>For full modelling details including U values used for walls, floors, roofs, windows and doors see reports on moodle.</t>
  </si>
  <si>
    <t>Specific Space Heat Demand (SSHD)</t>
  </si>
  <si>
    <t xml:space="preserve">Average whole house temp. during heating Season  </t>
  </si>
  <si>
    <t>Gas used for space heating (delivered)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</si>
  <si>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Latest Updates</t>
    </r>
  </si>
  <si>
    <r>
      <t xml:space="preserve">1) TFA errors corrected </t>
    </r>
    <r>
      <rPr>
        <sz val="10"/>
        <color rgb="FFA6A6A6"/>
        <rFont val="Arial"/>
        <family val="2"/>
      </rPr>
      <t xml:space="preserve">retrofit!c91:p93, mainly IWI, insulation on party wall, insulation in front </t>
    </r>
  </si>
  <si>
    <t>TFA calcs – discrepancies found in town house corrected for all</t>
  </si>
  <si>
    <t>+5.16m2 of the 5.35m2 difference (96% of it) is that insulation was counted on the party walls on all floors and shouldn’t have been. A formula that worked for the bungalow didn’t work for the town house. The rest almost cancels out:</t>
  </si>
  <si>
    <t xml:space="preserve">+0.43 there should be no IWI in front of windows and doors – Done </t>
  </si>
  <si>
    <t>-0.288 is specific to the town house. The internal length of the outshot is 3m- the thickness of the wall. When using the wall thickness though, it shouldn’t include IWI. - Done</t>
  </si>
  <si>
    <t>-0.223 IWI thickness used in calcs was 100mm, should really be 120 if parge included. not significant,  100mm used.</t>
  </si>
  <si>
    <t>of full height openings</t>
  </si>
  <si>
    <r>
      <t xml:space="preserve">2) VAT on windows </t>
    </r>
    <r>
      <rPr>
        <sz val="10"/>
        <color rgb="FFA6A6A6"/>
        <rFont val="Arial"/>
        <family val="2"/>
      </rPr>
      <t>cost!o74:o76 removed 1.05% because VAT should not be included unless specified</t>
    </r>
  </si>
  <si>
    <r>
      <t xml:space="preserve">3) cost of existing windows </t>
    </r>
    <r>
      <rPr>
        <sz val="10"/>
        <color rgb="FFA6A6A6"/>
        <rFont val="Arial"/>
        <family val="2"/>
      </rPr>
      <t xml:space="preserve">corrected cost!n74:n81 </t>
    </r>
  </si>
  <si>
    <r>
      <t xml:space="preserve">4a) VAT on measures </t>
    </r>
    <r>
      <rPr>
        <sz val="10"/>
        <color rgb="FFA6A6A6"/>
        <rFont val="Arial"/>
        <family val="2"/>
      </rPr>
      <t>transferred for future use (and Bulkbuy discount included).</t>
    </r>
  </si>
  <si>
    <r>
      <t xml:space="preserve">4b) VAT on energy prices </t>
    </r>
    <r>
      <rPr>
        <sz val="10"/>
        <color rgb="FFA6A6A6"/>
        <rFont val="Arial"/>
        <family val="2"/>
      </rPr>
      <t>removed</t>
    </r>
  </si>
  <si>
    <r>
      <t xml:space="preserve">5) Consumer Prices </t>
    </r>
    <r>
      <rPr>
        <sz val="10"/>
        <color rgb="FFA6A6A6"/>
        <rFont val="Arial"/>
        <family val="2"/>
      </rPr>
      <t>from DECC spreadsheet, not DECC reports of Wholesale price</t>
    </r>
  </si>
  <si>
    <r>
      <t>6) Psi's</t>
    </r>
    <r>
      <rPr>
        <b/>
        <sz val="10"/>
        <color theme="1"/>
        <rFont val="Arial"/>
        <family val="2"/>
      </rPr>
      <t xml:space="preserve"> </t>
    </r>
    <r>
      <rPr>
        <sz val="10"/>
        <color rgb="FFA6A6A6"/>
        <rFont val="Arial"/>
        <family val="2"/>
      </rPr>
      <t>corrected back to original Psi from therm spreadsheets</t>
    </r>
  </si>
  <si>
    <r>
      <t>7) Decorations per hole</t>
    </r>
    <r>
      <rPr>
        <sz val="10"/>
        <color rgb="FFA6A6A6"/>
        <rFont val="Arial"/>
        <family val="2"/>
      </rPr>
      <t>, cost!n67:o67 missing data put back in</t>
    </r>
  </si>
  <si>
    <r>
      <t xml:space="preserve">8) party wall </t>
    </r>
    <r>
      <rPr>
        <sz val="10"/>
        <color rgb="FFA6A6A6"/>
        <rFont val="Arial"/>
        <family val="2"/>
      </rPr>
      <t xml:space="preserve">included zone x at 17 vs 20C at 15%. We didn’t insulate and  accounted for additional heat loss </t>
    </r>
  </si>
  <si>
    <r>
      <t xml:space="preserve">9) Danish gas price </t>
    </r>
    <r>
      <rPr>
        <sz val="10"/>
        <color rgb="FFA6A6A6"/>
        <rFont val="Arial"/>
        <family val="2"/>
      </rPr>
      <t>uses more up to date figures.</t>
    </r>
  </si>
  <si>
    <r>
      <t xml:space="preserve">10) Include 0.6m of extra external ins </t>
    </r>
    <r>
      <rPr>
        <sz val="10"/>
        <color rgb="FFA6A6A6"/>
        <rFont val="Arial"/>
        <family val="2"/>
      </rPr>
      <t>downwards or horiz if EWI. Cost of extra material now included.</t>
    </r>
  </si>
  <si>
    <r>
      <t xml:space="preserve">11) No repeat costs </t>
    </r>
    <r>
      <rPr>
        <sz val="10"/>
        <color rgb="FFA6A6A6"/>
        <rFont val="Arial"/>
        <family val="2"/>
      </rPr>
      <t>in year 60, 30 or 20, has to be the year after.</t>
    </r>
  </si>
  <si>
    <r>
      <t xml:space="preserve">12) EPSE average cost </t>
    </r>
    <r>
      <rPr>
        <sz val="10"/>
        <color rgb="FFA6A6A6"/>
        <rFont val="Arial"/>
        <family val="2"/>
      </rPr>
      <t>of maintenance changed so doesn't include 30year costs if lifetime is only 30yrs. Same for 20yrs.</t>
    </r>
  </si>
  <si>
    <t xml:space="preserve">Space Heat Demand </t>
  </si>
  <si>
    <t xml:space="preserve">SSHD </t>
  </si>
  <si>
    <r>
      <t>See revised model 6.26</t>
    </r>
    <r>
      <rPr>
        <vertAlign val="superscript"/>
        <sz val="11"/>
        <color theme="1"/>
        <rFont val="Calibri"/>
        <family val="2"/>
        <scheme val="minor"/>
      </rPr>
      <t xml:space="preserve">1 </t>
    </r>
  </si>
  <si>
    <t>Original figures using PHPP v1 2007</t>
  </si>
  <si>
    <t>SSHD</t>
  </si>
  <si>
    <t>Consumption</t>
  </si>
  <si>
    <t>Mid-terrace</t>
  </si>
  <si>
    <t>Semi-detached</t>
  </si>
  <si>
    <t>Used in stock model</t>
  </si>
  <si>
    <t>?</t>
  </si>
  <si>
    <t>used in CLR course</t>
  </si>
  <si>
    <t>Revised Figures using PHPP v1 2007</t>
  </si>
  <si>
    <t xml:space="preserve">Revised Figures using PHPP v9.6a variants </t>
  </si>
  <si>
    <t>U-values</t>
  </si>
  <si>
    <t>M21</t>
  </si>
  <si>
    <t>U-values M81 changed to 0.45, floor always has air void, as in original</t>
  </si>
  <si>
    <t>U-values M21 changed to 0.032 in variants for bungalow, whole row of CWI checked</t>
  </si>
  <si>
    <r>
      <t>U-values R</t>
    </r>
    <r>
      <rPr>
        <vertAlign val="subscript"/>
        <sz val="10"/>
        <color rgb="FFFF0000"/>
        <rFont val="Arial"/>
        <family val="2"/>
      </rPr>
      <t xml:space="preserve">se </t>
    </r>
    <r>
      <rPr>
        <sz val="10"/>
        <color rgb="FFFF0000"/>
        <rFont val="Arial"/>
        <family val="2"/>
      </rPr>
      <t>changed for susp floor to ventilated, 0.17</t>
    </r>
  </si>
  <si>
    <t>TFA drawn out and measured, slight update  (not yet checked for bungalow and town house)</t>
  </si>
  <si>
    <t>Those in red are adjustments to the original, the rest are spreadsheet adjustments to make consistant with original</t>
  </si>
  <si>
    <t>temporary text still in use:</t>
  </si>
  <si>
    <t>U-values E82 variant added e-Suspended Floor Ins</t>
  </si>
  <si>
    <t>U-values E61 variant added d-Loft Ins over joists</t>
  </si>
  <si>
    <t>Verification temperature changed back to reference variants sheet for semi</t>
  </si>
  <si>
    <r>
      <t>U-values R</t>
    </r>
    <r>
      <rPr>
        <vertAlign val="subscript"/>
        <sz val="10"/>
        <color rgb="FFFF0000"/>
        <rFont val="Arial"/>
        <family val="2"/>
      </rPr>
      <t xml:space="preserve">se </t>
    </r>
    <r>
      <rPr>
        <sz val="10"/>
        <color rgb="FFFF0000"/>
        <rFont val="Arial"/>
        <family val="2"/>
      </rPr>
      <t>changed for loft to ventilated, 0.10</t>
    </r>
  </si>
  <si>
    <t>Front door subtracted from wall area</t>
  </si>
  <si>
    <t>Base Case</t>
  </si>
  <si>
    <t>P  H  P  P (2020 calc)</t>
  </si>
  <si>
    <r>
      <t>CO2 emitted from space heating (based on using natural gas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</si>
  <si>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Latest Updates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</si>
  <si>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Uses the SAP 2016 3yr projection for gas, 0.208kg CO2/kWh, divide by 1000 to convert to tonnes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becomes: 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</si>
  <si>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conversion assumes gas</t>
    </r>
  </si>
  <si>
    <r>
      <t>models with embodied 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see note </t>
    </r>
    <r>
      <rPr>
        <vertAlign val="superscript"/>
        <sz val="11"/>
        <color theme="1"/>
        <rFont val="Calibri"/>
        <family val="2"/>
        <scheme val="minor"/>
      </rPr>
      <t>2</t>
    </r>
  </si>
  <si>
    <t>Peak heat load</t>
  </si>
  <si>
    <t>W/m2</t>
  </si>
  <si>
    <t xml:space="preserve">Reduction in gas for space heating energy from retrofit </t>
  </si>
  <si>
    <t>SAP 2012 v9.92 - gas combi</t>
  </si>
  <si>
    <t>SAP rating and band</t>
  </si>
  <si>
    <t>54 E</t>
  </si>
  <si>
    <t>76 C</t>
  </si>
  <si>
    <t>81 B</t>
  </si>
  <si>
    <t>77 C</t>
  </si>
  <si>
    <t>82 B</t>
  </si>
  <si>
    <t>69 C</t>
  </si>
  <si>
    <t>78 C</t>
  </si>
  <si>
    <t>83 B</t>
  </si>
  <si>
    <t>79 C</t>
  </si>
  <si>
    <t>87 B</t>
  </si>
  <si>
    <t>64 D</t>
  </si>
  <si>
    <t>75 C</t>
  </si>
  <si>
    <t>80 C</t>
  </si>
  <si>
    <t>84 B</t>
  </si>
  <si>
    <t>SAP 2012 v9.92 - air source heat pump</t>
  </si>
  <si>
    <t>SAP rating and band (unofficial)</t>
  </si>
  <si>
    <t>Contibution from PV (SW orientation, 45 degree pitch,no overshading, 40% of footprint area, 6.5m2/kWp)</t>
  </si>
  <si>
    <t>48 E</t>
  </si>
  <si>
    <t>66 D</t>
  </si>
  <si>
    <t>73 C</t>
  </si>
  <si>
    <t>86 B</t>
  </si>
  <si>
    <t>72 C</t>
  </si>
  <si>
    <t>74 C</t>
  </si>
  <si>
    <t>85 B</t>
  </si>
  <si>
    <t>AS added columns, and added latest SAP figs from Apither. TM to check % reduction formulas and fill cells, to check PHPP forecast method for SHD reductions from use of HPs.</t>
  </si>
  <si>
    <t>attention TM</t>
  </si>
  <si>
    <t>Reduction in gas for space heating energy (retrofit + gas boiler)</t>
  </si>
  <si>
    <t xml:space="preserve">Reduction in delivered space heating energy  (retrofit + ASHP) (delivered) </t>
  </si>
  <si>
    <t xml:space="preserve">Space heating energy after (retrofit + ASHP) (delivered) </t>
  </si>
  <si>
    <t>Treated Floor Area (TFA, m2)</t>
  </si>
  <si>
    <t>Floor Area       (GIFA, m2)</t>
  </si>
  <si>
    <t>Space Heating  Requirement (equiv. to PHPP SSHD)</t>
  </si>
  <si>
    <r>
      <t xml:space="preserve">Gas used for </t>
    </r>
    <r>
      <rPr>
        <b/>
        <sz val="10"/>
        <rFont val="Calibri"/>
        <family val="2"/>
        <scheme val="minor"/>
      </rPr>
      <t>space heating</t>
    </r>
    <r>
      <rPr>
        <sz val="10"/>
        <rFont val="Calibri"/>
        <family val="2"/>
        <scheme val="minor"/>
      </rPr>
      <t xml:space="preserve"> ('Space Heating Fuel', from in Energy Requirements section i.e. '</t>
    </r>
    <r>
      <rPr>
        <b/>
        <sz val="10"/>
        <rFont val="Calibri"/>
        <family val="2"/>
        <scheme val="minor"/>
      </rPr>
      <t>Delivered</t>
    </r>
    <r>
      <rPr>
        <sz val="10"/>
        <rFont val="Calibri"/>
        <family val="2"/>
        <scheme val="minor"/>
      </rPr>
      <t xml:space="preserve"> Energy')</t>
    </r>
  </si>
  <si>
    <r>
      <t xml:space="preserve">Gas used for </t>
    </r>
    <r>
      <rPr>
        <b/>
        <sz val="11"/>
        <color theme="1"/>
        <rFont val="Calibri"/>
        <family val="2"/>
        <scheme val="minor"/>
      </rPr>
      <t>space heating (delivered)</t>
    </r>
  </si>
  <si>
    <r>
      <t xml:space="preserve">Electricity used for </t>
    </r>
    <r>
      <rPr>
        <b/>
        <sz val="10"/>
        <rFont val="Calibri"/>
        <family val="2"/>
        <scheme val="minor"/>
      </rPr>
      <t>space heating</t>
    </r>
    <r>
      <rPr>
        <sz val="10"/>
        <rFont val="Calibri"/>
        <family val="2"/>
        <scheme val="minor"/>
      </rPr>
      <t xml:space="preserve"> ('Space Heating Fuel', from in Energy Requirements section i.e. '</t>
    </r>
    <r>
      <rPr>
        <b/>
        <sz val="10"/>
        <rFont val="Calibri"/>
        <family val="2"/>
        <scheme val="minor"/>
      </rPr>
      <t>Delivered</t>
    </r>
    <r>
      <rPr>
        <sz val="10"/>
        <rFont val="Calibri"/>
        <family val="2"/>
        <scheme val="minor"/>
      </rPr>
      <t xml:space="preserve"> Energy')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</si>
</sst>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A6A6A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0"/>
      <color rgb="FFFF0000"/>
      <name val="Arial"/>
      <family val="2"/>
    </font>
    <font>
      <vertAlign val="subscript"/>
      <sz val="10"/>
      <color rgb="FFFF0000"/>
      <name val="Arial"/>
      <family val="2"/>
    </font>
    <font>
      <sz val="10"/>
      <color theme="0" tint="-0.499984740745262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 tint="-0.1499984740745262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 tint="-0.1499984740745262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textRotation="90" wrapText="1"/>
    </xf>
    <xf numFmtId="0" fontId="7" fillId="5" borderId="0" xfId="0" applyFont="1" applyFill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4" xfId="0" applyFill="1" applyBorder="1"/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9" fontId="8" fillId="2" borderId="0" xfId="1" applyFont="1" applyFill="1" applyAlignment="1">
      <alignment horizontal="center"/>
    </xf>
    <xf numFmtId="0" fontId="0" fillId="0" borderId="0" xfId="0" applyAlignment="1">
      <alignment wrapText="1"/>
    </xf>
    <xf numFmtId="0" fontId="0" fillId="5" borderId="0" xfId="0" applyFill="1"/>
    <xf numFmtId="0" fontId="0" fillId="0" borderId="0" xfId="0" applyAlignment="1">
      <alignment horizontal="center"/>
    </xf>
    <xf numFmtId="1" fontId="2" fillId="0" borderId="0" xfId="0" applyNumberFormat="1" applyFont="1"/>
    <xf numFmtId="0" fontId="0" fillId="6" borderId="0" xfId="0" applyFill="1"/>
    <xf numFmtId="0" fontId="0" fillId="6" borderId="0" xfId="0" applyFill="1" applyAlignment="1">
      <alignment horizontal="center" vertical="center"/>
    </xf>
    <xf numFmtId="9" fontId="0" fillId="0" borderId="0" xfId="0" applyNumberFormat="1"/>
    <xf numFmtId="0" fontId="0" fillId="8" borderId="0" xfId="0" applyFill="1"/>
    <xf numFmtId="0" fontId="0" fillId="8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/>
    <xf numFmtId="9" fontId="3" fillId="0" borderId="0" xfId="1" applyFont="1" applyFill="1" applyAlignment="1">
      <alignment horizont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0" borderId="0" xfId="0" applyFill="1"/>
    <xf numFmtId="0" fontId="3" fillId="3" borderId="0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1" fontId="4" fillId="0" borderId="0" xfId="0" applyNumberFormat="1" applyFont="1"/>
    <xf numFmtId="0" fontId="0" fillId="0" borderId="8" xfId="0" applyBorder="1"/>
    <xf numFmtId="0" fontId="0" fillId="9" borderId="0" xfId="0" applyFill="1"/>
    <xf numFmtId="0" fontId="0" fillId="9" borderId="8" xfId="0" applyFill="1" applyBorder="1"/>
    <xf numFmtId="0" fontId="3" fillId="0" borderId="0" xfId="0" applyFont="1"/>
    <xf numFmtId="0" fontId="19" fillId="9" borderId="0" xfId="0" applyFont="1" applyFill="1" applyAlignment="1">
      <alignment horizontal="center"/>
    </xf>
    <xf numFmtId="0" fontId="0" fillId="0" borderId="8" xfId="0" applyFill="1" applyBorder="1"/>
    <xf numFmtId="0" fontId="18" fillId="9" borderId="0" xfId="0" applyFont="1" applyFill="1" applyAlignment="1">
      <alignment horizontal="center"/>
    </xf>
    <xf numFmtId="0" fontId="18" fillId="9" borderId="8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2" fillId="0" borderId="0" xfId="0" applyFont="1" applyFill="1"/>
    <xf numFmtId="0" fontId="2" fillId="9" borderId="0" xfId="0" applyFont="1" applyFill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Alignment="1">
      <alignment horizontal="center"/>
    </xf>
    <xf numFmtId="0" fontId="20" fillId="0" borderId="8" xfId="0" applyFont="1" applyBorder="1" applyAlignment="1">
      <alignment horizontal="center"/>
    </xf>
    <xf numFmtId="1" fontId="0" fillId="9" borderId="0" xfId="0" applyNumberFormat="1" applyFill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9" fillId="0" borderId="0" xfId="0" applyFont="1"/>
    <xf numFmtId="164" fontId="0" fillId="9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1" fontId="8" fillId="5" borderId="0" xfId="0" applyNumberFormat="1" applyFont="1" applyFill="1" applyAlignment="1">
      <alignment horizontal="center"/>
    </xf>
    <xf numFmtId="3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2" fontId="8" fillId="5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6" borderId="0" xfId="0" applyFill="1" applyAlignment="1">
      <alignment horizontal="center"/>
    </xf>
    <xf numFmtId="1" fontId="2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/>
    </xf>
    <xf numFmtId="9" fontId="0" fillId="6" borderId="0" xfId="1" applyNumberFormat="1" applyFont="1" applyFill="1" applyAlignment="1">
      <alignment horizontal="center"/>
    </xf>
    <xf numFmtId="2" fontId="4" fillId="6" borderId="0" xfId="1" applyNumberFormat="1" applyFont="1" applyFill="1" applyAlignment="1">
      <alignment horizontal="center"/>
    </xf>
    <xf numFmtId="3" fontId="4" fillId="6" borderId="0" xfId="0" applyNumberFormat="1" applyFont="1" applyFill="1" applyAlignment="1">
      <alignment horizontal="center"/>
    </xf>
    <xf numFmtId="9" fontId="4" fillId="6" borderId="0" xfId="1" applyFont="1" applyFill="1" applyAlignment="1">
      <alignment horizontal="center"/>
    </xf>
    <xf numFmtId="2" fontId="2" fillId="6" borderId="0" xfId="0" applyNumberFormat="1" applyFont="1" applyFill="1" applyAlignment="1">
      <alignment horizontal="center"/>
    </xf>
    <xf numFmtId="9" fontId="0" fillId="6" borderId="0" xfId="1" applyFont="1" applyFill="1" applyAlignment="1">
      <alignment horizontal="center"/>
    </xf>
    <xf numFmtId="0" fontId="0" fillId="7" borderId="0" xfId="0" applyFill="1" applyAlignment="1">
      <alignment horizontal="center"/>
    </xf>
    <xf numFmtId="0" fontId="4" fillId="7" borderId="0" xfId="0" applyFont="1" applyFill="1" applyAlignment="1">
      <alignment horizontal="center"/>
    </xf>
    <xf numFmtId="9" fontId="4" fillId="7" borderId="0" xfId="0" applyNumberFormat="1" applyFont="1" applyFill="1" applyAlignment="1">
      <alignment horizontal="center"/>
    </xf>
    <xf numFmtId="9" fontId="4" fillId="0" borderId="0" xfId="1" applyFont="1" applyAlignment="1">
      <alignment horizontal="center"/>
    </xf>
    <xf numFmtId="9" fontId="0" fillId="0" borderId="0" xfId="1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8" borderId="0" xfId="0" applyFill="1" applyAlignment="1">
      <alignment horizontal="center"/>
    </xf>
    <xf numFmtId="1" fontId="2" fillId="8" borderId="0" xfId="0" applyNumberFormat="1" applyFont="1" applyFill="1" applyBorder="1" applyAlignment="1">
      <alignment horizontal="center"/>
    </xf>
    <xf numFmtId="3" fontId="0" fillId="8" borderId="0" xfId="0" applyNumberFormat="1" applyFill="1" applyAlignment="1">
      <alignment horizontal="center"/>
    </xf>
    <xf numFmtId="9" fontId="0" fillId="8" borderId="0" xfId="1" applyNumberFormat="1" applyFont="1" applyFill="1" applyAlignment="1">
      <alignment horizontal="center"/>
    </xf>
    <xf numFmtId="2" fontId="4" fillId="8" borderId="0" xfId="1" applyNumberFormat="1" applyFont="1" applyFill="1" applyAlignment="1">
      <alignment horizontal="center"/>
    </xf>
    <xf numFmtId="3" fontId="4" fillId="8" borderId="0" xfId="0" applyNumberFormat="1" applyFont="1" applyFill="1" applyAlignment="1">
      <alignment horizontal="center"/>
    </xf>
    <xf numFmtId="9" fontId="4" fillId="8" borderId="0" xfId="1" applyFont="1" applyFill="1" applyAlignment="1">
      <alignment horizontal="center"/>
    </xf>
    <xf numFmtId="2" fontId="2" fillId="8" borderId="0" xfId="0" applyNumberFormat="1" applyFont="1" applyFill="1" applyAlignment="1">
      <alignment horizontal="center"/>
    </xf>
    <xf numFmtId="9" fontId="0" fillId="8" borderId="0" xfId="1" applyFont="1" applyFill="1" applyAlignment="1">
      <alignment horizontal="center"/>
    </xf>
    <xf numFmtId="0" fontId="4" fillId="8" borderId="0" xfId="0" applyFont="1" applyFill="1" applyAlignment="1">
      <alignment horizontal="center"/>
    </xf>
    <xf numFmtId="9" fontId="4" fillId="8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8" borderId="0" xfId="0" applyFont="1" applyFill="1" applyBorder="1" applyAlignment="1">
      <alignment horizontal="center"/>
    </xf>
    <xf numFmtId="164" fontId="3" fillId="5" borderId="0" xfId="0" applyNumberFormat="1" applyFont="1" applyFill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3" fillId="0" borderId="0" xfId="0" applyFont="1" applyAlignment="1">
      <alignment horizontal="right" vertical="center" wrapText="1"/>
    </xf>
    <xf numFmtId="1" fontId="6" fillId="5" borderId="0" xfId="0" applyNumberFormat="1" applyFont="1" applyFill="1"/>
    <xf numFmtId="0" fontId="3" fillId="3" borderId="0" xfId="0" applyFont="1" applyFill="1" applyAlignment="1">
      <alignment horizontal="center"/>
    </xf>
    <xf numFmtId="9" fontId="0" fillId="6" borderId="0" xfId="1" applyFont="1" applyFill="1"/>
    <xf numFmtId="9" fontId="0" fillId="8" borderId="0" xfId="1" applyFont="1" applyFill="1"/>
    <xf numFmtId="1" fontId="6" fillId="5" borderId="0" xfId="0" applyNumberFormat="1" applyFont="1" applyFill="1" applyAlignment="1">
      <alignment horizontal="center"/>
    </xf>
    <xf numFmtId="1" fontId="4" fillId="6" borderId="0" xfId="0" applyNumberFormat="1" applyFont="1" applyFill="1" applyAlignment="1">
      <alignment horizontal="center"/>
    </xf>
    <xf numFmtId="1" fontId="4" fillId="8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" fontId="8" fillId="5" borderId="0" xfId="0" applyNumberFormat="1" applyFont="1" applyFill="1"/>
    <xf numFmtId="3" fontId="3" fillId="5" borderId="0" xfId="0" applyNumberFormat="1" applyFont="1" applyFill="1"/>
    <xf numFmtId="0" fontId="6" fillId="5" borderId="0" xfId="0" applyFont="1" applyFill="1"/>
    <xf numFmtId="3" fontId="0" fillId="0" borderId="0" xfId="0" applyNumberFormat="1"/>
    <xf numFmtId="1" fontId="4" fillId="6" borderId="0" xfId="1" applyNumberFormat="1" applyFont="1" applyFill="1"/>
    <xf numFmtId="1" fontId="2" fillId="6" borderId="0" xfId="0" applyNumberFormat="1" applyFont="1" applyFill="1"/>
    <xf numFmtId="3" fontId="0" fillId="6" borderId="0" xfId="0" applyNumberFormat="1" applyFill="1"/>
    <xf numFmtId="1" fontId="4" fillId="8" borderId="0" xfId="1" applyNumberFormat="1" applyFont="1" applyFill="1"/>
    <xf numFmtId="1" fontId="2" fillId="8" borderId="0" xfId="0" applyNumberFormat="1" applyFont="1" applyFill="1"/>
    <xf numFmtId="3" fontId="0" fillId="8" borderId="0" xfId="0" applyNumberFormat="1" applyFill="1"/>
    <xf numFmtId="2" fontId="4" fillId="0" borderId="0" xfId="0" applyNumberFormat="1" applyFont="1"/>
    <xf numFmtId="3" fontId="4" fillId="0" borderId="0" xfId="0" applyNumberFormat="1" applyFont="1"/>
    <xf numFmtId="3" fontId="6" fillId="5" borderId="0" xfId="0" applyNumberFormat="1" applyFont="1" applyFill="1"/>
    <xf numFmtId="3" fontId="4" fillId="6" borderId="0" xfId="0" applyNumberFormat="1" applyFont="1" applyFill="1"/>
    <xf numFmtId="3" fontId="4" fillId="8" borderId="0" xfId="0" applyNumberFormat="1" applyFont="1" applyFill="1"/>
    <xf numFmtId="0" fontId="0" fillId="4" borderId="0" xfId="0" applyFill="1"/>
    <xf numFmtId="9" fontId="8" fillId="0" borderId="0" xfId="1" applyFont="1" applyFill="1" applyAlignment="1">
      <alignment horizontal="center"/>
    </xf>
    <xf numFmtId="0" fontId="4" fillId="4" borderId="0" xfId="0" applyFont="1" applyFill="1"/>
    <xf numFmtId="0" fontId="16" fillId="4" borderId="0" xfId="0" applyFont="1" applyFill="1" applyAlignment="1">
      <alignment vertical="center"/>
    </xf>
    <xf numFmtId="0" fontId="0" fillId="4" borderId="0" xfId="0" applyFill="1" applyAlignment="1">
      <alignment horizontal="center"/>
    </xf>
    <xf numFmtId="3" fontId="27" fillId="5" borderId="0" xfId="0" applyNumberFormat="1" applyFont="1" applyFill="1"/>
    <xf numFmtId="0" fontId="29" fillId="10" borderId="0" xfId="0" applyFont="1" applyFill="1"/>
    <xf numFmtId="0" fontId="6" fillId="0" borderId="0" xfId="0" applyFont="1" applyAlignment="1">
      <alignment horizontal="right" vertical="center" wrapText="1"/>
    </xf>
    <xf numFmtId="1" fontId="4" fillId="6" borderId="0" xfId="0" applyNumberFormat="1" applyFont="1" applyFill="1"/>
    <xf numFmtId="1" fontId="4" fillId="8" borderId="0" xfId="0" applyNumberFormat="1" applyFont="1" applyFill="1"/>
    <xf numFmtId="1" fontId="8" fillId="0" borderId="0" xfId="0" applyNumberFormat="1" applyFont="1"/>
    <xf numFmtId="0" fontId="13" fillId="0" borderId="0" xfId="0" applyFont="1" applyFill="1" applyAlignment="1">
      <alignment horizontal="center" vertical="center" textRotation="90" wrapText="1"/>
    </xf>
    <xf numFmtId="9" fontId="0" fillId="5" borderId="0" xfId="1" applyNumberFormat="1" applyFont="1" applyFill="1" applyAlignment="1">
      <alignment horizontal="center"/>
    </xf>
    <xf numFmtId="9" fontId="3" fillId="5" borderId="0" xfId="1" applyFont="1" applyFill="1" applyAlignment="1">
      <alignment horizontal="center"/>
    </xf>
    <xf numFmtId="0" fontId="0" fillId="5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0" fillId="5" borderId="0" xfId="0" applyFont="1" applyFill="1" applyAlignment="1">
      <alignment horizontal="center" vertical="center" textRotation="90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textRotation="90" wrapText="1"/>
    </xf>
    <xf numFmtId="0" fontId="15" fillId="0" borderId="0" xfId="0" applyFont="1" applyAlignment="1">
      <alignment horizontal="right" vertical="center"/>
    </xf>
    <xf numFmtId="0" fontId="10" fillId="5" borderId="0" xfId="0" applyFont="1" applyFill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3" fillId="0" borderId="0" xfId="0" applyFont="1" applyAlignment="1">
      <alignment horizontal="center" vertical="center" textRotation="90" wrapText="1"/>
    </xf>
    <xf numFmtId="0" fontId="18" fillId="0" borderId="0" xfId="0" applyFont="1" applyFill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4" fillId="11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left" vertical="center" wrapText="1"/>
    </xf>
    <xf numFmtId="0" fontId="0" fillId="12" borderId="0" xfId="0" applyFill="1" applyAlignment="1">
      <alignment horizontal="center" vertical="center" wrapText="1"/>
    </xf>
    <xf numFmtId="0" fontId="30" fillId="12" borderId="0" xfId="0" applyFont="1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17/10/relationships/person" Target="persons/perso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723900</xdr:colOff>
      <xdr:row>39</xdr:row>
      <xdr:rowOff>9525</xdr:rowOff>
    </xdr:from>
    <xdr:to>
      <xdr:col>25</xdr:col>
      <xdr:colOff>491306</xdr:colOff>
      <xdr:row>58</xdr:row>
      <xdr:rowOff>53053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F428AC-072F-4920-8A67-3CDC42502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8075" y="9201150"/>
          <a:ext cx="5501456" cy="36058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HPP%20Retrofit%20-%20bungalo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HPP%20Retrofit%20-%20townhous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HPP%20Retrofit%20-%20sem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CB Check"/>
      <sheetName val="Instructions"/>
      <sheetName val="Embod"/>
      <sheetName val="Verification"/>
      <sheetName val="Übersicht"/>
      <sheetName val="Check"/>
      <sheetName val="Variants"/>
      <sheetName val="PHeco"/>
      <sheetName val="Comparison"/>
      <sheetName val="Climate"/>
      <sheetName val="U-Values"/>
      <sheetName val="Areas"/>
      <sheetName val="Ground"/>
      <sheetName val="Components"/>
      <sheetName val="Windows"/>
      <sheetName val="Shading"/>
      <sheetName val="Ventilation"/>
      <sheetName val="Additional Vent"/>
      <sheetName val="Annual heating"/>
      <sheetName val="Heating"/>
      <sheetName val="Heating Load"/>
      <sheetName val="SummVent"/>
      <sheetName val="Summer"/>
      <sheetName val="Cooling"/>
      <sheetName val="Cooling units"/>
      <sheetName val="Cooling load"/>
      <sheetName val="DHW+Distribution"/>
      <sheetName val="SolarDHW"/>
      <sheetName val="PV"/>
      <sheetName val="Electricity"/>
      <sheetName val="Use non-res"/>
      <sheetName val="Electricity non-res"/>
      <sheetName val="Aux Electricity"/>
      <sheetName val="IHG"/>
      <sheetName val="IHG non-res"/>
      <sheetName val="PER"/>
      <sheetName val="Compact"/>
      <sheetName val="HP"/>
      <sheetName val="HP Ground"/>
      <sheetName val="Boiler"/>
      <sheetName val="District heating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166.90192192120114</v>
          </cell>
          <cell r="H10">
            <v>93.82136672034585</v>
          </cell>
          <cell r="I10">
            <v>69.078154737324382</v>
          </cell>
          <cell r="J10">
            <v>72.961182629179518</v>
          </cell>
          <cell r="K10">
            <v>27.081907707234876</v>
          </cell>
        </row>
        <row r="758">
          <cell r="F758">
            <v>63.600999999999999</v>
          </cell>
          <cell r="H758">
            <v>60.615000000000002</v>
          </cell>
          <cell r="I758">
            <v>60.615000000000002</v>
          </cell>
          <cell r="J758">
            <v>63.600999999999999</v>
          </cell>
          <cell r="K758">
            <v>63.600999999999999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CB Check"/>
      <sheetName val="Instructions"/>
      <sheetName val="Embod"/>
      <sheetName val="Verification"/>
      <sheetName val="Übersicht"/>
      <sheetName val="Check"/>
      <sheetName val="Variants"/>
      <sheetName val="PHeco"/>
      <sheetName val="Comparison"/>
      <sheetName val="Climate"/>
      <sheetName val="U-Values"/>
      <sheetName val="Areas"/>
      <sheetName val="Ground"/>
      <sheetName val="Components"/>
      <sheetName val="Windows"/>
      <sheetName val="Shading"/>
      <sheetName val="Ventilation"/>
      <sheetName val="Additional Vent"/>
      <sheetName val="Annual heating"/>
      <sheetName val="Heating"/>
      <sheetName val="Heating Load"/>
      <sheetName val="SummVent"/>
      <sheetName val="Summer"/>
      <sheetName val="Cooling"/>
      <sheetName val="Cooling units"/>
      <sheetName val="Cooling load"/>
      <sheetName val="DHW+Distribution"/>
      <sheetName val="SolarDHW"/>
      <sheetName val="PV"/>
      <sheetName val="Electricity"/>
      <sheetName val="Use non-res"/>
      <sheetName val="Electricity non-res"/>
      <sheetName val="Aux Electricity"/>
      <sheetName val="IHG"/>
      <sheetName val="IHG non-res"/>
      <sheetName val="PER"/>
      <sheetName val="Compact"/>
      <sheetName val="HP"/>
      <sheetName val="HP Ground"/>
      <sheetName val="Boiler"/>
      <sheetName val="District heating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109.76025558937813</v>
          </cell>
          <cell r="H10">
            <v>92.343068936796584</v>
          </cell>
          <cell r="I10">
            <v>65.921920457795224</v>
          </cell>
          <cell r="J10">
            <v>64.871727764962827</v>
          </cell>
          <cell r="K10">
            <v>25.714911657826704</v>
          </cell>
        </row>
        <row r="758">
          <cell r="F758">
            <v>148.77000000000001</v>
          </cell>
          <cell r="H758">
            <v>145.22499999999999</v>
          </cell>
          <cell r="I758">
            <v>145.22499999999999</v>
          </cell>
          <cell r="J758">
            <v>148.77000000000001</v>
          </cell>
          <cell r="K758">
            <v>148.77000000000001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ECB Check"/>
      <sheetName val="Embod"/>
      <sheetName val="Verification"/>
      <sheetName val="Übersicht"/>
      <sheetName val="Check"/>
      <sheetName val="U-Values"/>
      <sheetName val="Variants"/>
      <sheetName val="PHeco"/>
      <sheetName val="Comparison"/>
      <sheetName val="Climate"/>
      <sheetName val="Areas"/>
      <sheetName val="Ground"/>
      <sheetName val="Components"/>
      <sheetName val="Windows"/>
      <sheetName val="Shading"/>
      <sheetName val="Ventilation"/>
      <sheetName val="Additional Vent"/>
      <sheetName val="Annual heating"/>
      <sheetName val="Heating"/>
      <sheetName val="Heating Load"/>
      <sheetName val="SummVent"/>
      <sheetName val="Summer"/>
      <sheetName val="Cooling"/>
      <sheetName val="Cooling units"/>
      <sheetName val="Cooling load"/>
      <sheetName val="DHW+Distribution"/>
      <sheetName val="SolarDHW"/>
      <sheetName val="PV"/>
      <sheetName val="Electricity"/>
      <sheetName val="Use non-res"/>
      <sheetName val="Electricity non-res"/>
      <sheetName val="Aux Electricity"/>
      <sheetName val="IHG"/>
      <sheetName val="IHG non-res"/>
      <sheetName val="PER"/>
      <sheetName val="Compact"/>
      <sheetName val="HP"/>
      <sheetName val="HP Ground"/>
      <sheetName val="Boiler"/>
      <sheetName val="District heating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F10">
            <v>151.8780943232594</v>
          </cell>
          <cell r="H10">
            <v>96.468536906234121</v>
          </cell>
          <cell r="I10">
            <v>65.706440171285109</v>
          </cell>
          <cell r="J10">
            <v>77.583065913475764</v>
          </cell>
          <cell r="K10">
            <v>29.419776562266726</v>
          </cell>
        </row>
        <row r="758">
          <cell r="F758">
            <v>79.510999999999996</v>
          </cell>
          <cell r="H758">
            <v>76.423000000000002</v>
          </cell>
          <cell r="I758">
            <v>76.423000000000002</v>
          </cell>
          <cell r="J758">
            <v>79.510999999999996</v>
          </cell>
          <cell r="K758">
            <v>79.510999999999996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dy Simmonds" id="{3FA46245-08C8-488F-A2FC-FE5782510738}" userId="4c4b1e1b5790e88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5" dT="2020-09-09T11:02:55.95" personId="{3FA46245-08C8-488F-A2FC-FE5782510738}" id="{A59DEFEE-6005-4234-A6A2-A29860C18B20}">
    <text>a heat pump shoud not be fitted to an unimproved (inefficient) dwelling as the HP will be large &amp; costly, the COP will be poor, and the water temperature insufficient for adequate space heating (??)</text>
  </threadedComment>
  <threadedComment ref="AA5" dT="2020-09-09T12:39:17.76" personId="{3FA46245-08C8-488F-A2FC-FE5782510738}" id="{E66BB6FF-FD2B-4BD4-83BE-3DE278FBFA05}">
    <text>a heat pump shoud not be fitted to an unimproved (inefficient) dwelling as the HP will be large &amp; costly, the COP will be poor, and the water temperature insufficient for adequate space heating (??)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E93"/>
  <sheetViews>
    <sheetView showGridLines="0" zoomScaleNormal="100" zoomScalePageLayoutView="60" workbookViewId="0">
      <pane ySplit="3" topLeftCell="A4" activePane="bottomLeft" state="frozen"/>
      <selection activeCell="F47" sqref="F47"/>
      <selection pane="bottomLeft" activeCell="T4" sqref="T4:U36"/>
    </sheetView>
  </sheetViews>
  <sheetFormatPr defaultColWidth="8.85546875" defaultRowHeight="15" x14ac:dyDescent="0.25"/>
  <cols>
    <col min="2" max="2" width="16.42578125" customWidth="1"/>
    <col min="3" max="3" width="25.42578125" customWidth="1"/>
    <col min="4" max="4" width="6" style="1" customWidth="1"/>
    <col min="5" max="5" width="4.42578125" style="1" customWidth="1"/>
    <col min="6" max="6" width="13.42578125" customWidth="1"/>
    <col min="7" max="7" width="12.42578125" style="2" customWidth="1"/>
    <col min="8" max="8" width="9.140625" style="2" customWidth="1"/>
    <col min="9" max="9" width="11.42578125" customWidth="1"/>
    <col min="10" max="10" width="12.42578125" customWidth="1"/>
    <col min="11" max="11" width="10.140625" style="30" customWidth="1"/>
    <col min="12" max="12" width="12.42578125" style="3" customWidth="1"/>
    <col min="13" max="13" width="13" style="2" customWidth="1"/>
    <col min="14" max="14" width="14.5703125" style="3" customWidth="1"/>
    <col min="15" max="15" width="13.5703125" style="3" customWidth="1"/>
    <col min="16" max="16" width="14.140625" customWidth="1"/>
    <col min="17" max="17" width="12.42578125" customWidth="1"/>
    <col min="18" max="18" width="13.140625" hidden="1" customWidth="1"/>
    <col min="19" max="19" width="11.42578125" hidden="1" customWidth="1"/>
    <col min="20" max="20" width="12.85546875" style="4" customWidth="1"/>
    <col min="21" max="21" width="11.42578125" style="4" customWidth="1"/>
    <col min="22" max="22" width="10.42578125" customWidth="1"/>
    <col min="24" max="24" width="11.42578125" customWidth="1"/>
    <col min="25" max="25" width="9.5703125" customWidth="1"/>
    <col min="27" max="28" width="16.140625" customWidth="1"/>
    <col min="29" max="29" width="4.140625" customWidth="1"/>
    <col min="31" max="31" width="11.85546875" customWidth="1"/>
    <col min="33" max="33" width="12.5703125" customWidth="1"/>
  </cols>
  <sheetData>
    <row r="1" spans="1:57" ht="15" customHeight="1" thickBot="1" x14ac:dyDescent="0.3">
      <c r="B1" t="s">
        <v>65</v>
      </c>
      <c r="F1" s="16"/>
      <c r="G1" s="67"/>
      <c r="H1" s="67"/>
      <c r="I1" s="16"/>
      <c r="J1" s="16"/>
      <c r="K1" s="174" t="s">
        <v>9</v>
      </c>
      <c r="L1" s="68"/>
      <c r="M1" s="67"/>
      <c r="N1" s="68"/>
      <c r="O1" s="68"/>
      <c r="P1" s="16"/>
      <c r="Q1" s="16"/>
      <c r="R1" s="16"/>
      <c r="S1" s="16"/>
      <c r="T1" s="69"/>
      <c r="U1" s="69"/>
    </row>
    <row r="2" spans="1:57" ht="15.75" thickBot="1" x14ac:dyDescent="0.3">
      <c r="F2" s="162" t="s">
        <v>0</v>
      </c>
      <c r="G2" s="163"/>
      <c r="H2" s="163"/>
      <c r="I2" s="163"/>
      <c r="J2" s="164"/>
      <c r="K2" s="174"/>
      <c r="L2" s="165" t="s">
        <v>1</v>
      </c>
      <c r="M2" s="166"/>
      <c r="N2" s="166"/>
      <c r="O2" s="167"/>
      <c r="P2" s="162" t="s">
        <v>2</v>
      </c>
      <c r="Q2" s="164"/>
      <c r="R2" s="16"/>
      <c r="S2" s="16"/>
      <c r="T2" s="168" t="s">
        <v>1</v>
      </c>
      <c r="U2" s="169"/>
    </row>
    <row r="3" spans="1:57" s="5" customFormat="1" ht="100.7" customHeight="1" x14ac:dyDescent="0.25">
      <c r="D3" s="6" t="s">
        <v>3</v>
      </c>
      <c r="E3" s="6" t="s">
        <v>4</v>
      </c>
      <c r="F3" s="9" t="s">
        <v>40</v>
      </c>
      <c r="G3" s="23" t="s">
        <v>39</v>
      </c>
      <c r="H3" s="23" t="s">
        <v>62</v>
      </c>
      <c r="I3" s="9" t="s">
        <v>41</v>
      </c>
      <c r="J3" s="9" t="s">
        <v>8</v>
      </c>
      <c r="K3" s="174"/>
      <c r="L3" s="27" t="s">
        <v>5</v>
      </c>
      <c r="M3" s="23" t="s">
        <v>6</v>
      </c>
      <c r="N3" s="27" t="s">
        <v>7</v>
      </c>
      <c r="O3" s="27" t="s">
        <v>8</v>
      </c>
      <c r="P3" s="9" t="s">
        <v>90</v>
      </c>
      <c r="Q3" s="9" t="s">
        <v>11</v>
      </c>
      <c r="R3" s="9" t="s">
        <v>12</v>
      </c>
      <c r="S3" s="9" t="s">
        <v>13</v>
      </c>
      <c r="T3" s="29" t="s">
        <v>10</v>
      </c>
      <c r="U3" s="29" t="s">
        <v>11</v>
      </c>
    </row>
    <row r="4" spans="1:57" s="5" customFormat="1" ht="26.45" customHeight="1" thickBot="1" x14ac:dyDescent="0.3">
      <c r="A4" s="7" t="s">
        <v>14</v>
      </c>
      <c r="B4" s="8"/>
      <c r="D4" s="9"/>
      <c r="E4" s="9"/>
      <c r="F4" s="70" t="s">
        <v>15</v>
      </c>
      <c r="G4" s="71" t="s">
        <v>16</v>
      </c>
      <c r="H4" s="71"/>
      <c r="I4" s="70" t="s">
        <v>17</v>
      </c>
      <c r="J4" s="70" t="s">
        <v>18</v>
      </c>
      <c r="K4" s="174"/>
      <c r="L4" s="72" t="s">
        <v>15</v>
      </c>
      <c r="M4" s="71" t="s">
        <v>16</v>
      </c>
      <c r="N4" s="72" t="s">
        <v>17</v>
      </c>
      <c r="O4" s="72" t="s">
        <v>18</v>
      </c>
      <c r="P4" s="70" t="s">
        <v>19</v>
      </c>
      <c r="Q4" s="72" t="s">
        <v>18</v>
      </c>
      <c r="R4" s="9" t="s">
        <v>20</v>
      </c>
      <c r="S4" s="9" t="s">
        <v>21</v>
      </c>
      <c r="T4" s="73" t="s">
        <v>19</v>
      </c>
      <c r="U4" s="73" t="s">
        <v>18</v>
      </c>
    </row>
    <row r="5" spans="1:57" ht="15" customHeight="1" thickBot="1" x14ac:dyDescent="0.3">
      <c r="A5" s="170" t="s">
        <v>22</v>
      </c>
      <c r="B5" s="10" t="s">
        <v>23</v>
      </c>
      <c r="C5" s="11" t="s">
        <v>24</v>
      </c>
      <c r="D5" s="12" t="s">
        <v>25</v>
      </c>
      <c r="E5" s="12">
        <v>8</v>
      </c>
      <c r="F5" s="74">
        <v>17</v>
      </c>
      <c r="G5" s="114">
        <v>230</v>
      </c>
      <c r="H5" s="75">
        <v>14524</v>
      </c>
      <c r="I5" s="76">
        <f>H5/0.83</f>
        <v>17498.795180722893</v>
      </c>
      <c r="J5" s="77">
        <v>0</v>
      </c>
      <c r="K5" s="13">
        <f>-(G5-M5)/G5</f>
        <v>-0.30091304347826092</v>
      </c>
      <c r="L5" s="78"/>
      <c r="M5" s="75">
        <v>160.79</v>
      </c>
      <c r="N5" s="79">
        <v>12917</v>
      </c>
      <c r="O5" s="74"/>
      <c r="P5" s="77">
        <v>3.7</v>
      </c>
      <c r="Q5" s="77">
        <v>0</v>
      </c>
      <c r="R5" s="77"/>
      <c r="S5" s="77" t="s">
        <v>26</v>
      </c>
      <c r="T5" s="74">
        <v>2.79</v>
      </c>
      <c r="U5" s="74"/>
      <c r="W5" s="14"/>
      <c r="X5" s="14"/>
      <c r="Y5" s="14"/>
    </row>
    <row r="6" spans="1:57" ht="15.75" thickBot="1" x14ac:dyDescent="0.3">
      <c r="A6" s="170"/>
      <c r="B6" s="15"/>
      <c r="C6" s="16"/>
      <c r="F6" s="16"/>
      <c r="G6" s="67"/>
      <c r="H6" s="75"/>
      <c r="I6" s="82"/>
      <c r="J6" s="16"/>
      <c r="K6" s="13"/>
      <c r="L6" s="83"/>
      <c r="M6" s="84"/>
      <c r="N6" s="85"/>
      <c r="O6" s="68"/>
      <c r="P6" s="16"/>
      <c r="Q6" s="16"/>
      <c r="R6" s="16"/>
      <c r="S6" s="16"/>
      <c r="T6" s="68"/>
      <c r="U6" s="68"/>
    </row>
    <row r="7" spans="1:57" x14ac:dyDescent="0.25">
      <c r="A7" s="170"/>
      <c r="B7" s="171" t="s">
        <v>27</v>
      </c>
      <c r="C7" s="18" t="s">
        <v>28</v>
      </c>
      <c r="D7" s="19" t="s">
        <v>29</v>
      </c>
      <c r="E7" s="19">
        <v>3</v>
      </c>
      <c r="F7" s="87">
        <v>20</v>
      </c>
      <c r="G7" s="115">
        <v>119</v>
      </c>
      <c r="H7" s="75">
        <v>7129</v>
      </c>
      <c r="I7" s="89">
        <f>H7/0.9</f>
        <v>7921.1111111111113</v>
      </c>
      <c r="J7" s="90">
        <f>1-G7/G5</f>
        <v>0.4826086956521739</v>
      </c>
      <c r="K7" s="13">
        <f>-(G7-M7)/G7</f>
        <v>-0.40705882352941175</v>
      </c>
      <c r="L7" s="91">
        <v>18.829999999999998</v>
      </c>
      <c r="M7" s="88">
        <v>70.56</v>
      </c>
      <c r="N7" s="92">
        <v>5064</v>
      </c>
      <c r="O7" s="93">
        <f>1-M7/M5</f>
        <v>0.56116673922507609</v>
      </c>
      <c r="P7" s="87">
        <v>1.7</v>
      </c>
      <c r="Q7" s="95">
        <f>1-P7/P5</f>
        <v>0.54054054054054057</v>
      </c>
      <c r="R7" s="96"/>
      <c r="S7" s="96">
        <v>60</v>
      </c>
      <c r="T7" s="97">
        <v>1.0940000000000001</v>
      </c>
      <c r="U7" s="98">
        <f>1-T7/T5</f>
        <v>0.60788530465949819</v>
      </c>
      <c r="Y7" s="20"/>
      <c r="AB7" s="20"/>
    </row>
    <row r="8" spans="1:57" x14ac:dyDescent="0.25">
      <c r="A8" s="170"/>
      <c r="B8" s="172"/>
      <c r="F8" s="16"/>
      <c r="G8" s="67"/>
      <c r="H8" s="75"/>
      <c r="I8" s="82"/>
      <c r="J8" s="16"/>
      <c r="K8" s="13"/>
      <c r="L8" s="83"/>
      <c r="M8" s="84"/>
      <c r="N8" s="85"/>
      <c r="O8" s="99"/>
      <c r="P8" s="16"/>
      <c r="Q8" s="100"/>
      <c r="R8" s="16"/>
      <c r="S8" s="16"/>
      <c r="T8" s="68"/>
      <c r="U8" s="101"/>
      <c r="Y8" s="20"/>
      <c r="AB8" s="20"/>
    </row>
    <row r="9" spans="1:57" ht="15.75" thickBot="1" x14ac:dyDescent="0.3">
      <c r="A9" s="170"/>
      <c r="B9" s="173"/>
      <c r="C9" s="21" t="s">
        <v>30</v>
      </c>
      <c r="D9" s="22" t="s">
        <v>31</v>
      </c>
      <c r="E9" s="22">
        <v>1</v>
      </c>
      <c r="F9" s="102">
        <v>20</v>
      </c>
      <c r="G9" s="116">
        <v>75</v>
      </c>
      <c r="H9" s="75">
        <v>4505</v>
      </c>
      <c r="I9" s="104">
        <f>H9/0.9</f>
        <v>5005.5555555555557</v>
      </c>
      <c r="J9" s="105">
        <f>1-G9/G5</f>
        <v>0.67391304347826086</v>
      </c>
      <c r="K9" s="13">
        <f>-(G9-M9)/G9</f>
        <v>-0.40693333333333337</v>
      </c>
      <c r="L9" s="106">
        <v>19.559999999999999</v>
      </c>
      <c r="M9" s="103">
        <v>44.48</v>
      </c>
      <c r="N9" s="107">
        <v>3193</v>
      </c>
      <c r="O9" s="108">
        <f>1-M9/M5</f>
        <v>0.72336588096274645</v>
      </c>
      <c r="P9" s="102">
        <v>1.1000000000000001</v>
      </c>
      <c r="Q9" s="110">
        <f>1-P9/P5</f>
        <v>0.70270270270270263</v>
      </c>
      <c r="R9" s="102"/>
      <c r="S9" s="102">
        <v>90</v>
      </c>
      <c r="T9" s="111">
        <v>0.69</v>
      </c>
      <c r="U9" s="112">
        <f>1-T9/T5</f>
        <v>0.75268817204301075</v>
      </c>
      <c r="Y9" s="20"/>
      <c r="AB9" s="20"/>
    </row>
    <row r="10" spans="1:57" ht="15.75" thickBot="1" x14ac:dyDescent="0.3">
      <c r="A10" s="170"/>
      <c r="B10" s="15"/>
      <c r="F10" s="16"/>
      <c r="G10" s="67"/>
      <c r="H10" s="75"/>
      <c r="I10" s="82"/>
      <c r="J10" s="16"/>
      <c r="K10" s="13"/>
      <c r="L10" s="83"/>
      <c r="M10" s="84"/>
      <c r="N10" s="85"/>
      <c r="O10" s="99"/>
      <c r="P10" s="16"/>
      <c r="Q10" s="100"/>
      <c r="R10" s="16"/>
      <c r="S10" s="16"/>
      <c r="T10" s="68"/>
      <c r="U10" s="101"/>
      <c r="Y10" s="20"/>
      <c r="AB10" s="20"/>
    </row>
    <row r="11" spans="1:57" x14ac:dyDescent="0.25">
      <c r="A11" s="170"/>
      <c r="B11" s="171" t="s">
        <v>32</v>
      </c>
      <c r="C11" s="18" t="s">
        <v>28</v>
      </c>
      <c r="D11" s="19" t="s">
        <v>29</v>
      </c>
      <c r="E11" s="19">
        <v>3</v>
      </c>
      <c r="F11" s="87">
        <v>20</v>
      </c>
      <c r="G11" s="115">
        <v>108</v>
      </c>
      <c r="H11" s="75">
        <v>6820</v>
      </c>
      <c r="I11" s="89">
        <f>H11/0.9</f>
        <v>7577.7777777777774</v>
      </c>
      <c r="J11" s="90">
        <f>1-G11/G5</f>
        <v>0.5304347826086957</v>
      </c>
      <c r="K11" s="13">
        <f>-(G11-M11)/G11</f>
        <v>-0.36944444444444452</v>
      </c>
      <c r="L11" s="91">
        <v>18.89</v>
      </c>
      <c r="M11" s="88">
        <v>68.099999999999994</v>
      </c>
      <c r="N11" s="92">
        <v>4888</v>
      </c>
      <c r="O11" s="93">
        <f>1-M11/M5</f>
        <v>0.5764661981466509</v>
      </c>
      <c r="P11" s="87">
        <v>1.6</v>
      </c>
      <c r="Q11" s="95">
        <f>1-P11/P5</f>
        <v>0.56756756756756754</v>
      </c>
      <c r="R11" s="96"/>
      <c r="S11" s="96">
        <v>43</v>
      </c>
      <c r="T11" s="97">
        <v>1.06</v>
      </c>
      <c r="U11" s="98">
        <f>1-T11/T5</f>
        <v>0.62007168458781359</v>
      </c>
      <c r="Y11" s="20"/>
      <c r="AB11" s="20"/>
    </row>
    <row r="12" spans="1:57" x14ac:dyDescent="0.25">
      <c r="A12" s="170"/>
      <c r="B12" s="172"/>
      <c r="F12" s="16"/>
      <c r="G12" s="67"/>
      <c r="H12" s="75"/>
      <c r="I12" s="82"/>
      <c r="J12" s="16"/>
      <c r="K12" s="13"/>
      <c r="L12" s="83"/>
      <c r="M12" s="84"/>
      <c r="N12" s="85"/>
      <c r="O12" s="99"/>
      <c r="P12" s="16"/>
      <c r="Q12" s="100"/>
      <c r="R12" s="16"/>
      <c r="S12" s="16"/>
      <c r="T12" s="68"/>
      <c r="U12" s="101"/>
      <c r="Y12" s="20"/>
      <c r="AB12" s="20"/>
    </row>
    <row r="13" spans="1:57" ht="15.75" thickBot="1" x14ac:dyDescent="0.3">
      <c r="A13" s="170"/>
      <c r="B13" s="173"/>
      <c r="C13" s="21" t="s">
        <v>30</v>
      </c>
      <c r="D13" s="22" t="s">
        <v>31</v>
      </c>
      <c r="E13" s="22">
        <v>1</v>
      </c>
      <c r="F13" s="102">
        <v>20</v>
      </c>
      <c r="G13" s="116">
        <v>51</v>
      </c>
      <c r="H13" s="75">
        <v>3216</v>
      </c>
      <c r="I13" s="104">
        <f>H13/0.9</f>
        <v>3573.333333333333</v>
      </c>
      <c r="J13" s="105">
        <f>1-G13/G5</f>
        <v>0.77826086956521734</v>
      </c>
      <c r="K13" s="13">
        <f>-(G13-M13)/G13</f>
        <v>-0.38098039215686275</v>
      </c>
      <c r="L13" s="106">
        <v>19.89</v>
      </c>
      <c r="M13" s="103">
        <v>31.57</v>
      </c>
      <c r="N13" s="107">
        <v>2266</v>
      </c>
      <c r="O13" s="108">
        <f>1-M13/M5</f>
        <v>0.80365694383979103</v>
      </c>
      <c r="P13" s="102">
        <v>0.8</v>
      </c>
      <c r="Q13" s="108">
        <f>1-P13/P5</f>
        <v>0.78378378378378377</v>
      </c>
      <c r="R13" s="102"/>
      <c r="S13" s="102">
        <v>80</v>
      </c>
      <c r="T13" s="111">
        <v>0.48899999999999999</v>
      </c>
      <c r="U13" s="112">
        <f>1-T13/T5</f>
        <v>0.8247311827956989</v>
      </c>
      <c r="Y13" s="20"/>
      <c r="AB13" s="20"/>
    </row>
    <row r="14" spans="1:57" x14ac:dyDescent="0.25">
      <c r="A14" s="15"/>
      <c r="B14" s="15"/>
      <c r="F14" s="16"/>
      <c r="G14" s="67"/>
      <c r="H14" s="67"/>
      <c r="I14" s="16"/>
      <c r="J14" s="16"/>
      <c r="K14" s="32"/>
      <c r="L14" s="83"/>
      <c r="M14" s="84"/>
      <c r="N14" s="85"/>
      <c r="O14" s="68"/>
      <c r="P14" s="16"/>
      <c r="Q14" s="16"/>
      <c r="R14" s="16"/>
      <c r="S14" s="16"/>
      <c r="T14" s="68"/>
      <c r="U14" s="68"/>
    </row>
    <row r="15" spans="1:57" x14ac:dyDescent="0.25">
      <c r="F15" s="16"/>
      <c r="G15" s="67"/>
      <c r="H15" s="67"/>
      <c r="I15" s="16"/>
      <c r="J15" s="16"/>
      <c r="K15" s="32"/>
      <c r="L15" s="83"/>
      <c r="M15" s="84"/>
      <c r="N15" s="85"/>
      <c r="O15" s="68"/>
      <c r="P15" s="16"/>
      <c r="Q15" s="16"/>
      <c r="R15" s="16"/>
      <c r="S15" s="16"/>
      <c r="T15" s="68"/>
      <c r="U15" s="68"/>
    </row>
    <row r="16" spans="1:57" s="28" customFormat="1" ht="27" customHeight="1" thickBot="1" x14ac:dyDescent="0.3">
      <c r="A16" s="7" t="s">
        <v>33</v>
      </c>
      <c r="B16" s="8"/>
      <c r="C16" s="5"/>
      <c r="D16" s="9"/>
      <c r="E16" s="9"/>
      <c r="F16" s="9" t="s">
        <v>15</v>
      </c>
      <c r="G16" s="23" t="s">
        <v>16</v>
      </c>
      <c r="H16" s="23"/>
      <c r="I16" s="9" t="s">
        <v>17</v>
      </c>
      <c r="J16" s="9" t="s">
        <v>18</v>
      </c>
      <c r="K16" s="32"/>
      <c r="L16" s="24"/>
      <c r="M16" s="25"/>
      <c r="N16" s="26"/>
      <c r="O16" s="27"/>
      <c r="P16" s="9" t="s">
        <v>19</v>
      </c>
      <c r="Q16" s="27" t="s">
        <v>18</v>
      </c>
      <c r="R16" s="9" t="s">
        <v>20</v>
      </c>
      <c r="S16" s="9" t="s">
        <v>21</v>
      </c>
      <c r="T16" s="27"/>
      <c r="U16" s="27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1:57" ht="15.75" thickBot="1" x14ac:dyDescent="0.3">
      <c r="A17" s="176" t="s">
        <v>34</v>
      </c>
      <c r="B17" s="10" t="s">
        <v>23</v>
      </c>
      <c r="C17" s="11" t="s">
        <v>24</v>
      </c>
      <c r="D17" s="12" t="s">
        <v>25</v>
      </c>
      <c r="E17" s="12">
        <v>10</v>
      </c>
      <c r="F17" s="74">
        <v>17</v>
      </c>
      <c r="G17" s="114">
        <v>117</v>
      </c>
      <c r="H17" s="75">
        <v>17419</v>
      </c>
      <c r="I17" s="76">
        <f>H17/0.83</f>
        <v>20986.746987951807</v>
      </c>
      <c r="J17" s="77">
        <v>0</v>
      </c>
      <c r="K17" s="13">
        <f>-(G17-M17)/G17</f>
        <v>-4.0940170940170995E-2</v>
      </c>
      <c r="L17" s="78"/>
      <c r="M17" s="75">
        <v>112.21</v>
      </c>
      <c r="N17" s="79">
        <v>21315</v>
      </c>
      <c r="O17" s="74"/>
      <c r="P17" s="117">
        <v>4.4000000000000004</v>
      </c>
      <c r="Q17" s="77">
        <v>0</v>
      </c>
      <c r="R17" s="77" t="s">
        <v>26</v>
      </c>
      <c r="S17" s="77" t="s">
        <v>26</v>
      </c>
      <c r="T17" s="74">
        <v>4.6040000000000001</v>
      </c>
      <c r="U17" s="74"/>
    </row>
    <row r="18" spans="1:57" ht="15.75" thickBot="1" x14ac:dyDescent="0.3">
      <c r="A18" s="176"/>
      <c r="B18" s="15"/>
      <c r="C18" s="16"/>
      <c r="F18" s="16"/>
      <c r="G18" s="67"/>
      <c r="H18" s="75"/>
      <c r="I18" s="82"/>
      <c r="J18" s="16"/>
      <c r="K18" s="13"/>
      <c r="L18" s="83"/>
      <c r="M18" s="84"/>
      <c r="N18" s="85"/>
      <c r="O18" s="68"/>
      <c r="P18" s="16"/>
      <c r="Q18" s="16"/>
      <c r="R18" s="16"/>
      <c r="S18" s="16"/>
      <c r="T18" s="68"/>
      <c r="U18" s="68"/>
    </row>
    <row r="19" spans="1:57" x14ac:dyDescent="0.25">
      <c r="A19" s="176"/>
      <c r="B19" s="171" t="s">
        <v>27</v>
      </c>
      <c r="C19" s="18" t="s">
        <v>28</v>
      </c>
      <c r="D19" s="19" t="s">
        <v>29</v>
      </c>
      <c r="E19" s="19">
        <v>3</v>
      </c>
      <c r="F19" s="87">
        <v>20</v>
      </c>
      <c r="G19" s="115">
        <v>72</v>
      </c>
      <c r="H19" s="75">
        <v>9991</v>
      </c>
      <c r="I19" s="89">
        <f>H19/0.9</f>
        <v>11101.111111111111</v>
      </c>
      <c r="J19" s="90">
        <f>1-G19/G17</f>
        <v>0.38461538461538458</v>
      </c>
      <c r="K19" s="13">
        <f>-(G19-M19)/G19</f>
        <v>-3.5972222222222267E-2</v>
      </c>
      <c r="L19" s="91">
        <v>18.57</v>
      </c>
      <c r="M19" s="88">
        <v>69.41</v>
      </c>
      <c r="N19" s="92">
        <v>12201</v>
      </c>
      <c r="O19" s="93">
        <f>1-M19/M17</f>
        <v>0.38142768024240259</v>
      </c>
      <c r="P19" s="118">
        <v>2.2999999999999998</v>
      </c>
      <c r="Q19" s="95">
        <f>1-P19/P17</f>
        <v>0.4772727272727274</v>
      </c>
      <c r="R19" s="96"/>
      <c r="S19" s="96">
        <v>46</v>
      </c>
      <c r="T19" s="97">
        <v>2.6349999999999998</v>
      </c>
      <c r="U19" s="98">
        <f>1-T19/T17</f>
        <v>0.4276715899218072</v>
      </c>
      <c r="Y19" s="20"/>
      <c r="AB19" s="20"/>
    </row>
    <row r="20" spans="1:57" x14ac:dyDescent="0.25">
      <c r="A20" s="176"/>
      <c r="B20" s="172"/>
      <c r="F20" s="16"/>
      <c r="G20" s="67"/>
      <c r="H20" s="75"/>
      <c r="I20" s="82"/>
      <c r="J20" s="16"/>
      <c r="K20" s="13"/>
      <c r="L20" s="83"/>
      <c r="M20" s="84"/>
      <c r="N20" s="85"/>
      <c r="O20" s="99"/>
      <c r="P20" s="16"/>
      <c r="Q20" s="100"/>
      <c r="R20" s="16"/>
      <c r="S20" s="16"/>
      <c r="T20" s="68"/>
      <c r="U20" s="101"/>
      <c r="Y20" s="20"/>
      <c r="AB20" s="20"/>
    </row>
    <row r="21" spans="1:57" ht="15.75" thickBot="1" x14ac:dyDescent="0.3">
      <c r="A21" s="176"/>
      <c r="B21" s="173"/>
      <c r="C21" s="21" t="s">
        <v>30</v>
      </c>
      <c r="D21" s="22" t="s">
        <v>31</v>
      </c>
      <c r="E21" s="22">
        <v>1</v>
      </c>
      <c r="F21" s="102">
        <v>20</v>
      </c>
      <c r="G21" s="116">
        <v>40</v>
      </c>
      <c r="H21" s="75">
        <v>5559</v>
      </c>
      <c r="I21" s="104">
        <f>H21/0.9</f>
        <v>6176.6666666666661</v>
      </c>
      <c r="J21" s="105">
        <f>1-G21/G17</f>
        <v>0.65811965811965811</v>
      </c>
      <c r="K21" s="13">
        <f>-(G21-M21)/G21</f>
        <v>5.2250000000000088E-2</v>
      </c>
      <c r="L21" s="106">
        <v>19.260000000000002</v>
      </c>
      <c r="M21" s="103">
        <v>42.09</v>
      </c>
      <c r="N21" s="107">
        <v>7399</v>
      </c>
      <c r="O21" s="108">
        <f>1-M21/M17</f>
        <v>0.62489974155601102</v>
      </c>
      <c r="P21" s="119">
        <v>1.3</v>
      </c>
      <c r="Q21" s="110">
        <f>1-P21/P17</f>
        <v>0.70454545454545459</v>
      </c>
      <c r="R21" s="102"/>
      <c r="S21" s="102">
        <v>78</v>
      </c>
      <c r="T21" s="111">
        <v>1.5980000000000001</v>
      </c>
      <c r="U21" s="112">
        <f>1-T21/T17</f>
        <v>0.65291051259774102</v>
      </c>
      <c r="Y21" s="20"/>
      <c r="AB21" s="20"/>
    </row>
    <row r="22" spans="1:57" ht="15.75" thickBot="1" x14ac:dyDescent="0.3">
      <c r="A22" s="176"/>
      <c r="B22" s="15"/>
      <c r="F22" s="16"/>
      <c r="G22" s="67"/>
      <c r="H22" s="75"/>
      <c r="I22" s="82"/>
      <c r="J22" s="16"/>
      <c r="K22" s="13"/>
      <c r="L22" s="83"/>
      <c r="M22" s="84"/>
      <c r="N22" s="85"/>
      <c r="O22" s="99"/>
      <c r="P22" s="16"/>
      <c r="Q22" s="100"/>
      <c r="R22" s="16"/>
      <c r="S22" s="16"/>
      <c r="T22" s="68"/>
      <c r="U22" s="101"/>
      <c r="Y22" s="20"/>
      <c r="AB22" s="20"/>
    </row>
    <row r="23" spans="1:57" x14ac:dyDescent="0.25">
      <c r="A23" s="176"/>
      <c r="B23" s="171" t="s">
        <v>32</v>
      </c>
      <c r="C23" s="18" t="s">
        <v>28</v>
      </c>
      <c r="D23" s="19" t="s">
        <v>29</v>
      </c>
      <c r="E23" s="19">
        <v>3</v>
      </c>
      <c r="F23" s="87">
        <v>20</v>
      </c>
      <c r="G23" s="115">
        <v>58</v>
      </c>
      <c r="H23" s="75">
        <v>8552</v>
      </c>
      <c r="I23" s="89">
        <f>H23/0.9</f>
        <v>9502.2222222222226</v>
      </c>
      <c r="J23" s="90">
        <f>1-G23/G17</f>
        <v>0.50427350427350426</v>
      </c>
      <c r="K23" s="13">
        <f>-(G23-M23)/G23</f>
        <v>0.10672413793103444</v>
      </c>
      <c r="L23" s="91">
        <v>18.71</v>
      </c>
      <c r="M23" s="88">
        <v>64.19</v>
      </c>
      <c r="N23" s="92">
        <v>11284</v>
      </c>
      <c r="O23" s="93">
        <f>1-M23/M17</f>
        <v>0.42794759825327511</v>
      </c>
      <c r="P23" s="118">
        <v>2</v>
      </c>
      <c r="Q23" s="95">
        <f>1-P23/P17</f>
        <v>0.54545454545454541</v>
      </c>
      <c r="R23" s="96"/>
      <c r="S23" s="96">
        <v>30</v>
      </c>
      <c r="T23" s="97">
        <v>2.4369999999999998</v>
      </c>
      <c r="U23" s="98">
        <f>1-T23/T17</f>
        <v>0.47067767158992191</v>
      </c>
      <c r="Y23" s="20"/>
      <c r="AB23" s="20"/>
    </row>
    <row r="24" spans="1:57" x14ac:dyDescent="0.25">
      <c r="A24" s="176"/>
      <c r="B24" s="172"/>
      <c r="F24" s="16"/>
      <c r="G24" s="67"/>
      <c r="H24" s="75"/>
      <c r="I24" s="82"/>
      <c r="J24" s="16"/>
      <c r="K24" s="13"/>
      <c r="L24" s="83"/>
      <c r="M24" s="84"/>
      <c r="N24" s="85"/>
      <c r="O24" s="99"/>
      <c r="P24" s="16"/>
      <c r="Q24" s="100"/>
      <c r="R24" s="16"/>
      <c r="S24" s="16"/>
      <c r="T24" s="68"/>
      <c r="U24" s="101"/>
      <c r="Y24" s="20"/>
      <c r="AB24" s="20"/>
    </row>
    <row r="25" spans="1:57" ht="15.75" thickBot="1" x14ac:dyDescent="0.3">
      <c r="A25" s="176"/>
      <c r="B25" s="173"/>
      <c r="C25" s="21" t="s">
        <v>30</v>
      </c>
      <c r="D25" s="22" t="s">
        <v>31</v>
      </c>
      <c r="E25" s="22">
        <v>1</v>
      </c>
      <c r="F25" s="102">
        <v>20</v>
      </c>
      <c r="G25" s="116">
        <v>18</v>
      </c>
      <c r="H25" s="75">
        <v>2707</v>
      </c>
      <c r="I25" s="104">
        <f>H25/0.9</f>
        <v>3007.7777777777778</v>
      </c>
      <c r="J25" s="105">
        <f>1-G25/G17</f>
        <v>0.84615384615384615</v>
      </c>
      <c r="K25" s="13">
        <f>-(G25-M25)/G25</f>
        <v>0.36666666666666675</v>
      </c>
      <c r="L25" s="106">
        <v>19.78</v>
      </c>
      <c r="M25" s="103">
        <v>24.6</v>
      </c>
      <c r="N25" s="107">
        <v>4325</v>
      </c>
      <c r="O25" s="108">
        <f>1-M25/M17</f>
        <v>0.78076820247749756</v>
      </c>
      <c r="P25" s="119">
        <v>0.6</v>
      </c>
      <c r="Q25" s="110">
        <f>1-P25/P17</f>
        <v>0.86363636363636365</v>
      </c>
      <c r="R25" s="102"/>
      <c r="S25" s="102">
        <v>55</v>
      </c>
      <c r="T25" s="111">
        <v>0.93400000000000005</v>
      </c>
      <c r="U25" s="112">
        <f>1-T25/T17</f>
        <v>0.79713292788879231</v>
      </c>
      <c r="Y25" s="20"/>
      <c r="AB25" s="20"/>
    </row>
    <row r="26" spans="1:57" x14ac:dyDescent="0.25">
      <c r="F26" s="16"/>
      <c r="G26" s="67"/>
      <c r="H26" s="67"/>
      <c r="I26" s="16"/>
      <c r="J26" s="16"/>
      <c r="K26" s="32"/>
      <c r="L26" s="83"/>
      <c r="M26" s="84"/>
      <c r="N26" s="85"/>
      <c r="O26" s="68"/>
      <c r="P26" s="16"/>
      <c r="Q26" s="16"/>
      <c r="R26" s="16"/>
      <c r="S26" s="16"/>
      <c r="T26" s="68"/>
      <c r="U26" s="68"/>
    </row>
    <row r="27" spans="1:57" s="28" customFormat="1" ht="32.1" customHeight="1" thickBot="1" x14ac:dyDescent="0.3">
      <c r="A27" s="7" t="s">
        <v>35</v>
      </c>
      <c r="B27" s="8"/>
      <c r="C27" s="5"/>
      <c r="D27" s="9"/>
      <c r="E27" s="9"/>
      <c r="F27" s="9" t="s">
        <v>15</v>
      </c>
      <c r="G27" s="23" t="s">
        <v>16</v>
      </c>
      <c r="H27" s="23"/>
      <c r="I27" s="9" t="s">
        <v>17</v>
      </c>
      <c r="J27" s="9" t="s">
        <v>18</v>
      </c>
      <c r="K27" s="32"/>
      <c r="L27" s="27"/>
      <c r="M27" s="25"/>
      <c r="N27" s="27"/>
      <c r="O27" s="27"/>
      <c r="P27" s="9" t="s">
        <v>19</v>
      </c>
      <c r="Q27" s="27" t="s">
        <v>18</v>
      </c>
      <c r="R27" s="9" t="s">
        <v>20</v>
      </c>
      <c r="S27" s="9" t="s">
        <v>21</v>
      </c>
      <c r="T27" s="29"/>
      <c r="U27" s="29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</row>
    <row r="28" spans="1:57" ht="15.75" thickBot="1" x14ac:dyDescent="0.3">
      <c r="A28" s="176" t="s">
        <v>36</v>
      </c>
      <c r="B28" s="10" t="s">
        <v>23</v>
      </c>
      <c r="C28" s="11" t="s">
        <v>24</v>
      </c>
      <c r="D28" s="12" t="s">
        <v>25</v>
      </c>
      <c r="E28" s="12">
        <v>8</v>
      </c>
      <c r="F28" s="74">
        <v>17</v>
      </c>
      <c r="G28" s="114">
        <v>179</v>
      </c>
      <c r="H28" s="75">
        <v>13736</v>
      </c>
      <c r="I28" s="76">
        <f>H28/0.83</f>
        <v>16549.397590361448</v>
      </c>
      <c r="J28" s="77">
        <v>0</v>
      </c>
      <c r="K28" s="13">
        <f>-(G28-M28)/G28</f>
        <v>-0.22039106145251391</v>
      </c>
      <c r="L28" s="74"/>
      <c r="M28" s="75">
        <v>139.55000000000001</v>
      </c>
      <c r="N28" s="79">
        <v>13890</v>
      </c>
      <c r="O28" s="74"/>
      <c r="P28" s="77">
        <v>3.5</v>
      </c>
      <c r="Q28" s="77">
        <v>0</v>
      </c>
      <c r="R28" s="77" t="s">
        <v>26</v>
      </c>
      <c r="S28" s="77" t="s">
        <v>26</v>
      </c>
      <c r="T28" s="74">
        <v>3</v>
      </c>
      <c r="U28" s="113"/>
    </row>
    <row r="29" spans="1:57" ht="15.75" thickBot="1" x14ac:dyDescent="0.3">
      <c r="A29" s="176"/>
      <c r="B29" s="15"/>
      <c r="C29" s="16"/>
      <c r="F29" s="16"/>
      <c r="G29" s="67"/>
      <c r="H29" s="75"/>
      <c r="I29" s="82"/>
      <c r="J29" s="16"/>
      <c r="K29" s="13"/>
      <c r="L29" s="68"/>
      <c r="M29" s="84"/>
      <c r="N29" s="85"/>
      <c r="O29" s="68"/>
      <c r="P29" s="16"/>
      <c r="Q29" s="16"/>
      <c r="R29" s="16"/>
      <c r="S29" s="16"/>
      <c r="T29" s="68"/>
      <c r="U29" s="69"/>
    </row>
    <row r="30" spans="1:57" x14ac:dyDescent="0.25">
      <c r="A30" s="176"/>
      <c r="B30" s="171" t="s">
        <v>27</v>
      </c>
      <c r="C30" s="18" t="s">
        <v>28</v>
      </c>
      <c r="D30" s="19" t="s">
        <v>29</v>
      </c>
      <c r="E30" s="19">
        <v>3</v>
      </c>
      <c r="F30" s="87">
        <v>20</v>
      </c>
      <c r="G30" s="115">
        <v>104</v>
      </c>
      <c r="H30" s="75">
        <v>7459</v>
      </c>
      <c r="I30" s="89">
        <f>H30/0.9</f>
        <v>8287.7777777777774</v>
      </c>
      <c r="J30" s="90">
        <f>1-G30/G$28</f>
        <v>0.41899441340782118</v>
      </c>
      <c r="K30" s="13">
        <f>-(G30-M30)/G30</f>
        <v>-0.28471153846153846</v>
      </c>
      <c r="L30" s="91">
        <v>18.399999999999999</v>
      </c>
      <c r="M30" s="88">
        <v>74.39</v>
      </c>
      <c r="N30" s="92">
        <v>6852</v>
      </c>
      <c r="O30" s="93">
        <f>1-N30/N28</f>
        <v>0.50669546436285096</v>
      </c>
      <c r="P30" s="87">
        <v>1.7</v>
      </c>
      <c r="Q30" s="95">
        <f>1-P30/P28</f>
        <v>0.51428571428571423</v>
      </c>
      <c r="R30" s="96"/>
      <c r="S30" s="96">
        <v>49</v>
      </c>
      <c r="T30" s="97">
        <v>1.4810000000000001</v>
      </c>
      <c r="U30" s="98">
        <f>1-T30/T28</f>
        <v>0.5063333333333333</v>
      </c>
      <c r="W30" s="28"/>
      <c r="Y30" s="20"/>
      <c r="AB30" s="20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x14ac:dyDescent="0.25">
      <c r="A31" s="176"/>
      <c r="B31" s="172"/>
      <c r="F31" s="16"/>
      <c r="G31" s="67"/>
      <c r="H31" s="75"/>
      <c r="I31" s="82"/>
      <c r="J31" s="16"/>
      <c r="K31" s="13"/>
      <c r="L31" s="83"/>
      <c r="M31" s="84"/>
      <c r="N31" s="85"/>
      <c r="O31" s="99"/>
      <c r="P31" s="16"/>
      <c r="Q31" s="100"/>
      <c r="R31" s="16"/>
      <c r="S31" s="16"/>
      <c r="T31" s="68"/>
      <c r="U31" s="101"/>
      <c r="Y31" s="20"/>
      <c r="AB31" s="20"/>
    </row>
    <row r="32" spans="1:57" ht="15.75" thickBot="1" x14ac:dyDescent="0.3">
      <c r="A32" s="176"/>
      <c r="B32" s="173"/>
      <c r="C32" s="21" t="s">
        <v>30</v>
      </c>
      <c r="D32" s="22" t="s">
        <v>31</v>
      </c>
      <c r="E32" s="22">
        <v>1</v>
      </c>
      <c r="F32" s="102">
        <v>20</v>
      </c>
      <c r="G32" s="116">
        <v>62</v>
      </c>
      <c r="H32" s="75">
        <v>4416</v>
      </c>
      <c r="I32" s="104">
        <f>H32/0.9</f>
        <v>4906.666666666667</v>
      </c>
      <c r="J32" s="105">
        <f>1-G32/G$28</f>
        <v>0.65363128491620115</v>
      </c>
      <c r="K32" s="13">
        <f>-(G32-M32)/G32</f>
        <v>-0.26951612903225808</v>
      </c>
      <c r="L32" s="106">
        <v>19.190000000000001</v>
      </c>
      <c r="M32" s="103">
        <v>45.29</v>
      </c>
      <c r="N32" s="107">
        <v>4172</v>
      </c>
      <c r="O32" s="108">
        <f>1-N32/N28</f>
        <v>0.69964002879769627</v>
      </c>
      <c r="P32" s="102">
        <v>1</v>
      </c>
      <c r="Q32" s="110">
        <f>1-P32/P28</f>
        <v>0.7142857142857143</v>
      </c>
      <c r="R32" s="102"/>
      <c r="S32" s="102">
        <v>90</v>
      </c>
      <c r="T32" s="111">
        <v>0.90100000000000002</v>
      </c>
      <c r="U32" s="112">
        <f>1-T32/T28</f>
        <v>0.69966666666666666</v>
      </c>
      <c r="Y32" s="20"/>
      <c r="AB32" s="20"/>
    </row>
    <row r="33" spans="1:33" ht="15.75" thickBot="1" x14ac:dyDescent="0.3">
      <c r="A33" s="176"/>
      <c r="B33" s="15"/>
      <c r="F33" s="16"/>
      <c r="G33" s="67"/>
      <c r="H33" s="75"/>
      <c r="I33" s="82"/>
      <c r="J33" s="16"/>
      <c r="K33" s="13"/>
      <c r="L33" s="83"/>
      <c r="M33" s="84"/>
      <c r="N33" s="85"/>
      <c r="O33" s="99"/>
      <c r="P33" s="16"/>
      <c r="Q33" s="100"/>
      <c r="R33" s="16"/>
      <c r="S33" s="16"/>
      <c r="T33" s="68"/>
      <c r="U33" s="101"/>
      <c r="Y33" s="20"/>
      <c r="AB33" s="20"/>
    </row>
    <row r="34" spans="1:33" x14ac:dyDescent="0.25">
      <c r="A34" s="176"/>
      <c r="B34" s="171" t="s">
        <v>32</v>
      </c>
      <c r="C34" s="18" t="s">
        <v>28</v>
      </c>
      <c r="D34" s="19" t="s">
        <v>29</v>
      </c>
      <c r="E34" s="19">
        <v>3</v>
      </c>
      <c r="F34" s="87">
        <v>20</v>
      </c>
      <c r="G34" s="115">
        <v>79</v>
      </c>
      <c r="H34" s="75">
        <v>6082</v>
      </c>
      <c r="I34" s="89">
        <f>H34/0.9</f>
        <v>6757.7777777777774</v>
      </c>
      <c r="J34" s="90">
        <f>1-G34/G$28</f>
        <v>0.55865921787709505</v>
      </c>
      <c r="K34" s="13">
        <f>-(G34-M34)/G34</f>
        <v>-0.15898734177215193</v>
      </c>
      <c r="L34" s="91">
        <v>18.61</v>
      </c>
      <c r="M34" s="88">
        <v>66.44</v>
      </c>
      <c r="N34" s="92">
        <v>6119</v>
      </c>
      <c r="O34" s="93">
        <f>1-N34/N28</f>
        <v>0.55946724262059033</v>
      </c>
      <c r="P34" s="87">
        <v>1.4</v>
      </c>
      <c r="Q34" s="95">
        <f>1-P34/P28</f>
        <v>0.60000000000000009</v>
      </c>
      <c r="R34" s="96"/>
      <c r="S34" s="96">
        <v>30</v>
      </c>
      <c r="T34" s="97">
        <v>1.3220000000000001</v>
      </c>
      <c r="U34" s="98">
        <f>1-T34/T28</f>
        <v>0.55933333333333324</v>
      </c>
      <c r="Y34" s="20"/>
      <c r="AB34" s="20"/>
    </row>
    <row r="35" spans="1:33" x14ac:dyDescent="0.25">
      <c r="A35" s="176"/>
      <c r="B35" s="172"/>
      <c r="F35" s="16"/>
      <c r="G35" s="67"/>
      <c r="H35" s="75"/>
      <c r="I35" s="82"/>
      <c r="J35" s="16"/>
      <c r="K35" s="13"/>
      <c r="L35" s="83"/>
      <c r="M35" s="84"/>
      <c r="N35" s="85"/>
      <c r="O35" s="99"/>
      <c r="P35" s="16"/>
      <c r="Q35" s="100"/>
      <c r="R35" s="16"/>
      <c r="S35" s="16"/>
      <c r="T35" s="68"/>
      <c r="U35" s="101"/>
      <c r="Y35" s="20"/>
      <c r="AB35" s="20"/>
    </row>
    <row r="36" spans="1:33" ht="15.75" thickBot="1" x14ac:dyDescent="0.3">
      <c r="A36" s="176"/>
      <c r="B36" s="173"/>
      <c r="C36" s="21" t="s">
        <v>30</v>
      </c>
      <c r="D36" s="22" t="s">
        <v>31</v>
      </c>
      <c r="E36" s="22">
        <v>1</v>
      </c>
      <c r="F36" s="102">
        <v>20</v>
      </c>
      <c r="G36" s="116">
        <v>26</v>
      </c>
      <c r="H36" s="75">
        <v>2029</v>
      </c>
      <c r="I36" s="104">
        <f>H36/0.9</f>
        <v>2254.4444444444443</v>
      </c>
      <c r="J36" s="105">
        <f>1-G36/G$28</f>
        <v>0.85474860335195535</v>
      </c>
      <c r="K36" s="13">
        <f>-(G36-M36)/G36</f>
        <v>-0.15692307692307686</v>
      </c>
      <c r="L36" s="106">
        <v>19.86</v>
      </c>
      <c r="M36" s="103">
        <v>21.92</v>
      </c>
      <c r="N36" s="107">
        <v>2019</v>
      </c>
      <c r="O36" s="108">
        <f>1-N36/N28</f>
        <v>0.8546436285097192</v>
      </c>
      <c r="P36" s="102">
        <v>0.5</v>
      </c>
      <c r="Q36" s="110">
        <f>1-P36/P28</f>
        <v>0.85714285714285721</v>
      </c>
      <c r="R36" s="102"/>
      <c r="S36" s="102">
        <v>63</v>
      </c>
      <c r="T36" s="111">
        <v>0.436</v>
      </c>
      <c r="U36" s="112">
        <f>1-T36/T28</f>
        <v>0.85466666666666669</v>
      </c>
      <c r="Y36" s="20"/>
      <c r="AB36" s="20"/>
    </row>
    <row r="37" spans="1:33" x14ac:dyDescent="0.25">
      <c r="L37" s="31"/>
      <c r="M37" s="17"/>
    </row>
    <row r="38" spans="1:33" x14ac:dyDescent="0.25">
      <c r="L38" s="31"/>
    </row>
    <row r="39" spans="1:33" x14ac:dyDescent="0.25">
      <c r="L39" s="31"/>
    </row>
    <row r="40" spans="1:33" x14ac:dyDescent="0.25">
      <c r="L40" s="31"/>
    </row>
    <row r="41" spans="1:33" x14ac:dyDescent="0.25">
      <c r="B41" t="s">
        <v>37</v>
      </c>
      <c r="L41" s="31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x14ac:dyDescent="0.25">
      <c r="B42" t="s">
        <v>38</v>
      </c>
      <c r="L42" s="31"/>
    </row>
    <row r="43" spans="1:33" ht="14.45" customHeight="1" x14ac:dyDescent="0.25">
      <c r="L43" s="31"/>
    </row>
    <row r="44" spans="1:33" ht="16.5" customHeight="1" x14ac:dyDescent="0.25">
      <c r="B44" t="s">
        <v>93</v>
      </c>
      <c r="L44" s="31"/>
    </row>
    <row r="45" spans="1:33" ht="14.45" customHeight="1" x14ac:dyDescent="0.25">
      <c r="B45" s="175"/>
      <c r="C45" s="34"/>
      <c r="L45" s="31"/>
    </row>
    <row r="46" spans="1:33" ht="14.45" customHeight="1" x14ac:dyDescent="0.25">
      <c r="B46" s="175"/>
      <c r="C46" s="35"/>
      <c r="L46" s="31"/>
    </row>
    <row r="47" spans="1:33" ht="15" customHeight="1" x14ac:dyDescent="0.25">
      <c r="B47" s="175"/>
      <c r="C47" s="35"/>
      <c r="L47" s="31"/>
    </row>
    <row r="48" spans="1:33" ht="14.45" customHeight="1" x14ac:dyDescent="0.25">
      <c r="B48" s="175"/>
      <c r="C48" s="35"/>
      <c r="L48" s="31"/>
    </row>
    <row r="49" spans="2:12" ht="14.45" customHeight="1" x14ac:dyDescent="0.25">
      <c r="B49" s="175"/>
      <c r="C49" s="35"/>
      <c r="L49" s="31"/>
    </row>
    <row r="50" spans="2:12" ht="14.45" customHeight="1" x14ac:dyDescent="0.25">
      <c r="B50" s="175"/>
      <c r="C50" s="35"/>
      <c r="L50" s="31"/>
    </row>
    <row r="51" spans="2:12" ht="14.45" customHeight="1" x14ac:dyDescent="0.25">
      <c r="B51" s="175"/>
      <c r="C51" s="35"/>
      <c r="L51" s="31"/>
    </row>
    <row r="52" spans="2:12" ht="15" customHeight="1" x14ac:dyDescent="0.25">
      <c r="B52" s="33"/>
      <c r="C52" s="34"/>
      <c r="L52" s="31"/>
    </row>
    <row r="53" spans="2:12" ht="14.45" customHeight="1" x14ac:dyDescent="0.25">
      <c r="B53" s="33"/>
      <c r="C53" s="34"/>
      <c r="L53" s="31"/>
    </row>
    <row r="54" spans="2:12" ht="14.45" customHeight="1" x14ac:dyDescent="0.25">
      <c r="B54" s="33"/>
      <c r="C54" s="34"/>
      <c r="D54"/>
      <c r="E54"/>
      <c r="L54" s="31"/>
    </row>
    <row r="55" spans="2:12" ht="14.45" customHeight="1" x14ac:dyDescent="0.25">
      <c r="B55" s="33"/>
      <c r="C55" s="34"/>
      <c r="D55"/>
      <c r="E55"/>
      <c r="L55" s="31"/>
    </row>
    <row r="56" spans="2:12" ht="14.45" customHeight="1" x14ac:dyDescent="0.25">
      <c r="B56" s="33"/>
      <c r="C56" s="34"/>
      <c r="D56"/>
      <c r="E56"/>
      <c r="L56" s="31"/>
    </row>
    <row r="57" spans="2:12" ht="14.45" customHeight="1" x14ac:dyDescent="0.25">
      <c r="B57" s="33"/>
      <c r="C57" s="34"/>
      <c r="D57"/>
      <c r="E57"/>
    </row>
    <row r="58" spans="2:12" ht="11.1" customHeight="1" x14ac:dyDescent="0.25">
      <c r="B58" s="33"/>
      <c r="C58" s="34"/>
      <c r="D58"/>
      <c r="E58"/>
    </row>
    <row r="59" spans="2:12" x14ac:dyDescent="0.25">
      <c r="B59" s="36"/>
      <c r="C59" s="34"/>
      <c r="D59"/>
      <c r="E59"/>
    </row>
    <row r="60" spans="2:12" x14ac:dyDescent="0.25">
      <c r="B60" s="33"/>
      <c r="C60" s="34"/>
      <c r="D60"/>
      <c r="E60"/>
    </row>
    <row r="61" spans="2:12" x14ac:dyDescent="0.25">
      <c r="B61" s="33"/>
      <c r="C61" s="34"/>
      <c r="D61"/>
      <c r="E61"/>
    </row>
    <row r="62" spans="2:12" x14ac:dyDescent="0.25">
      <c r="B62" s="33"/>
      <c r="C62" s="34"/>
      <c r="D62"/>
      <c r="E62"/>
    </row>
    <row r="63" spans="2:12" x14ac:dyDescent="0.25">
      <c r="C63" s="34"/>
      <c r="D63"/>
      <c r="E63"/>
    </row>
    <row r="64" spans="2:12" x14ac:dyDescent="0.25">
      <c r="D64"/>
      <c r="E64"/>
    </row>
    <row r="65" spans="4:5" x14ac:dyDescent="0.25">
      <c r="D65"/>
      <c r="E65"/>
    </row>
    <row r="66" spans="4:5" x14ac:dyDescent="0.25">
      <c r="D66"/>
      <c r="E66"/>
    </row>
    <row r="67" spans="4:5" x14ac:dyDescent="0.25">
      <c r="D67"/>
      <c r="E67"/>
    </row>
    <row r="68" spans="4:5" x14ac:dyDescent="0.25">
      <c r="D68"/>
      <c r="E68"/>
    </row>
    <row r="69" spans="4:5" x14ac:dyDescent="0.25">
      <c r="D69"/>
      <c r="E69"/>
    </row>
    <row r="70" spans="4:5" x14ac:dyDescent="0.25">
      <c r="D70"/>
      <c r="E70"/>
    </row>
    <row r="71" spans="4:5" x14ac:dyDescent="0.25">
      <c r="D71"/>
      <c r="E71"/>
    </row>
    <row r="72" spans="4:5" x14ac:dyDescent="0.25">
      <c r="D72"/>
      <c r="E72"/>
    </row>
    <row r="73" spans="4:5" x14ac:dyDescent="0.25">
      <c r="D73"/>
      <c r="E73"/>
    </row>
    <row r="74" spans="4:5" x14ac:dyDescent="0.25">
      <c r="D74"/>
      <c r="E74"/>
    </row>
    <row r="75" spans="4:5" ht="15" customHeight="1" x14ac:dyDescent="0.25">
      <c r="D75"/>
      <c r="E75"/>
    </row>
    <row r="76" spans="4:5" ht="14.45" customHeight="1" x14ac:dyDescent="0.25">
      <c r="D76"/>
      <c r="E76"/>
    </row>
    <row r="77" spans="4:5" ht="14.45" customHeight="1" x14ac:dyDescent="0.25">
      <c r="D77"/>
      <c r="E77"/>
    </row>
    <row r="78" spans="4:5" ht="14.45" customHeight="1" x14ac:dyDescent="0.25">
      <c r="D78"/>
      <c r="E78"/>
    </row>
    <row r="79" spans="4:5" ht="15" customHeight="1" x14ac:dyDescent="0.25">
      <c r="D79"/>
      <c r="E79"/>
    </row>
    <row r="80" spans="4:5" ht="15" customHeight="1" x14ac:dyDescent="0.25"/>
    <row r="81" spans="11:11" customFormat="1" ht="14.45" customHeight="1" x14ac:dyDescent="0.25">
      <c r="K81" s="38"/>
    </row>
    <row r="82" spans="11:11" customFormat="1" ht="14.45" customHeight="1" x14ac:dyDescent="0.25">
      <c r="K82" s="38"/>
    </row>
    <row r="83" spans="11:11" customFormat="1" ht="14.45" customHeight="1" x14ac:dyDescent="0.25">
      <c r="K83" s="38"/>
    </row>
    <row r="84" spans="11:11" customFormat="1" ht="15" customHeight="1" x14ac:dyDescent="0.25">
      <c r="K84" s="38"/>
    </row>
    <row r="85" spans="11:11" customFormat="1" ht="15" customHeight="1" x14ac:dyDescent="0.25">
      <c r="K85" s="38"/>
    </row>
    <row r="86" spans="11:11" customFormat="1" ht="14.45" customHeight="1" x14ac:dyDescent="0.25">
      <c r="K86" s="38"/>
    </row>
    <row r="87" spans="11:11" customFormat="1" ht="14.45" customHeight="1" x14ac:dyDescent="0.25">
      <c r="K87" s="38"/>
    </row>
    <row r="88" spans="11:11" customFormat="1" ht="14.45" customHeight="1" x14ac:dyDescent="0.25">
      <c r="K88" s="38"/>
    </row>
    <row r="89" spans="11:11" customFormat="1" ht="14.45" customHeight="1" x14ac:dyDescent="0.25">
      <c r="K89" s="38"/>
    </row>
    <row r="90" spans="11:11" customFormat="1" ht="15" customHeight="1" x14ac:dyDescent="0.25">
      <c r="K90" s="38"/>
    </row>
    <row r="91" spans="11:11" customFormat="1" x14ac:dyDescent="0.25">
      <c r="K91" s="38"/>
    </row>
    <row r="92" spans="11:11" customFormat="1" x14ac:dyDescent="0.25">
      <c r="K92" s="38"/>
    </row>
    <row r="93" spans="11:11" customFormat="1" x14ac:dyDescent="0.25">
      <c r="K93" s="38"/>
    </row>
  </sheetData>
  <sheetProtection selectLockedCells="1" selectUnlockedCells="1"/>
  <mergeCells count="15">
    <mergeCell ref="B45:B51"/>
    <mergeCell ref="A17:A25"/>
    <mergeCell ref="B19:B21"/>
    <mergeCell ref="B23:B25"/>
    <mergeCell ref="A28:A36"/>
    <mergeCell ref="B30:B32"/>
    <mergeCell ref="B34:B36"/>
    <mergeCell ref="F2:J2"/>
    <mergeCell ref="L2:O2"/>
    <mergeCell ref="P2:Q2"/>
    <mergeCell ref="T2:U2"/>
    <mergeCell ref="A5:A13"/>
    <mergeCell ref="B7:B9"/>
    <mergeCell ref="B11:B13"/>
    <mergeCell ref="K1:K4"/>
  </mergeCells>
  <pageMargins left="0.7" right="0.7" top="0.75" bottom="0.75" header="0.3" footer="0.3"/>
  <pageSetup paperSize="9" scale="55" orientation="landscape" r:id="rId1"/>
  <colBreaks count="1" manualBreakCount="1">
    <brk id="8" max="42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F93"/>
  <sheetViews>
    <sheetView showGridLines="0" zoomScaleNormal="100" zoomScaleSheetLayoutView="130" zoomScalePageLayoutView="60" workbookViewId="0">
      <pane ySplit="3" topLeftCell="A4" activePane="bottomLeft" state="frozen"/>
      <selection activeCell="F47" sqref="F47"/>
      <selection pane="bottomLeft" sqref="A1:A1048576"/>
    </sheetView>
  </sheetViews>
  <sheetFormatPr defaultColWidth="8.85546875" defaultRowHeight="15" x14ac:dyDescent="0.25"/>
  <cols>
    <col min="2" max="2" width="16.42578125" customWidth="1"/>
    <col min="3" max="3" width="25.42578125" customWidth="1"/>
    <col min="4" max="4" width="6" style="1" customWidth="1"/>
    <col min="5" max="5" width="4.42578125" style="1" customWidth="1"/>
    <col min="6" max="6" width="13.42578125" customWidth="1"/>
    <col min="7" max="7" width="9.85546875" style="2" customWidth="1"/>
    <col min="8" max="8" width="11" style="2" customWidth="1"/>
    <col min="9" max="9" width="11.42578125" customWidth="1"/>
    <col min="10" max="11" width="12.42578125" customWidth="1"/>
    <col min="12" max="12" width="10.140625" style="30" customWidth="1"/>
    <col min="13" max="13" width="12.42578125" style="3" customWidth="1"/>
    <col min="14" max="14" width="13" style="2" customWidth="1"/>
    <col min="15" max="15" width="14.5703125" style="3" customWidth="1"/>
    <col min="16" max="16" width="13.5703125" style="3" customWidth="1"/>
    <col min="17" max="17" width="14.140625" customWidth="1"/>
    <col min="18" max="18" width="12.42578125" customWidth="1"/>
    <col min="19" max="19" width="13.140625" hidden="1" customWidth="1"/>
    <col min="20" max="20" width="11.42578125" hidden="1" customWidth="1"/>
    <col min="21" max="21" width="12.85546875" style="4" customWidth="1"/>
    <col min="22" max="22" width="11.42578125" style="4" customWidth="1"/>
    <col min="23" max="23" width="10.42578125" customWidth="1"/>
    <col min="25" max="25" width="11.42578125" customWidth="1"/>
    <col min="26" max="26" width="9.5703125" customWidth="1"/>
    <col min="28" max="29" width="16.140625" customWidth="1"/>
    <col min="30" max="30" width="4.140625" customWidth="1"/>
    <col min="32" max="32" width="11.85546875" customWidth="1"/>
    <col min="34" max="34" width="12.5703125" customWidth="1"/>
  </cols>
  <sheetData>
    <row r="1" spans="1:58" ht="15" customHeight="1" thickBot="1" x14ac:dyDescent="0.3">
      <c r="B1" t="s">
        <v>73</v>
      </c>
      <c r="F1" s="16"/>
      <c r="G1" s="67"/>
      <c r="H1" s="67"/>
      <c r="I1" s="16"/>
      <c r="J1" s="16"/>
      <c r="K1" s="16"/>
      <c r="L1" s="174" t="s">
        <v>9</v>
      </c>
      <c r="M1" s="68"/>
      <c r="N1" s="67"/>
      <c r="O1" s="68"/>
      <c r="P1" s="68"/>
      <c r="Q1" s="16"/>
      <c r="R1" s="16"/>
      <c r="S1" s="16"/>
      <c r="T1" s="16"/>
      <c r="U1" s="69"/>
      <c r="V1" s="69"/>
    </row>
    <row r="2" spans="1:58" ht="18" thickBot="1" x14ac:dyDescent="0.3">
      <c r="B2" t="s">
        <v>64</v>
      </c>
      <c r="F2" s="162" t="s">
        <v>0</v>
      </c>
      <c r="G2" s="163"/>
      <c r="H2" s="163"/>
      <c r="I2" s="163"/>
      <c r="J2" s="164"/>
      <c r="K2" s="39"/>
      <c r="L2" s="174"/>
      <c r="M2" s="165" t="s">
        <v>1</v>
      </c>
      <c r="N2" s="166"/>
      <c r="O2" s="166"/>
      <c r="P2" s="167"/>
      <c r="Q2" s="162" t="s">
        <v>2</v>
      </c>
      <c r="R2" s="164"/>
      <c r="S2" s="16"/>
      <c r="T2" s="16"/>
      <c r="U2" s="168" t="s">
        <v>1</v>
      </c>
      <c r="V2" s="169"/>
    </row>
    <row r="3" spans="1:58" s="5" customFormat="1" ht="100.7" customHeight="1" x14ac:dyDescent="0.25">
      <c r="D3" s="6" t="s">
        <v>3</v>
      </c>
      <c r="E3" s="6" t="s">
        <v>4</v>
      </c>
      <c r="F3" s="9" t="s">
        <v>40</v>
      </c>
      <c r="G3" s="23" t="s">
        <v>63</v>
      </c>
      <c r="H3" s="23" t="s">
        <v>62</v>
      </c>
      <c r="I3" s="9" t="s">
        <v>41</v>
      </c>
      <c r="J3" s="9" t="s">
        <v>8</v>
      </c>
      <c r="K3" s="9"/>
      <c r="L3" s="174"/>
      <c r="M3" s="27" t="s">
        <v>5</v>
      </c>
      <c r="N3" s="23" t="s">
        <v>6</v>
      </c>
      <c r="O3" s="27" t="s">
        <v>7</v>
      </c>
      <c r="P3" s="27" t="s">
        <v>8</v>
      </c>
      <c r="Q3" s="9" t="s">
        <v>10</v>
      </c>
      <c r="R3" s="9" t="s">
        <v>11</v>
      </c>
      <c r="S3" s="9" t="s">
        <v>12</v>
      </c>
      <c r="T3" s="9" t="s">
        <v>13</v>
      </c>
      <c r="U3" s="29" t="s">
        <v>10</v>
      </c>
      <c r="V3" s="29" t="s">
        <v>11</v>
      </c>
    </row>
    <row r="4" spans="1:58" s="5" customFormat="1" ht="26.45" customHeight="1" thickBot="1" x14ac:dyDescent="0.3">
      <c r="A4" s="7" t="s">
        <v>14</v>
      </c>
      <c r="B4" s="8"/>
      <c r="D4" s="9"/>
      <c r="E4" s="9"/>
      <c r="F4" s="70" t="s">
        <v>15</v>
      </c>
      <c r="G4" s="71" t="s">
        <v>16</v>
      </c>
      <c r="H4" s="71"/>
      <c r="I4" s="70" t="s">
        <v>17</v>
      </c>
      <c r="J4" s="70" t="s">
        <v>18</v>
      </c>
      <c r="K4" s="70"/>
      <c r="L4" s="174"/>
      <c r="M4" s="72"/>
      <c r="N4" s="71"/>
      <c r="O4" s="72"/>
      <c r="P4" s="72"/>
      <c r="Q4" s="71" t="s">
        <v>19</v>
      </c>
      <c r="R4" s="72" t="s">
        <v>18</v>
      </c>
      <c r="S4" s="9" t="s">
        <v>20</v>
      </c>
      <c r="T4" s="9" t="s">
        <v>21</v>
      </c>
      <c r="U4" s="73"/>
      <c r="V4" s="73"/>
    </row>
    <row r="5" spans="1:58" ht="15" customHeight="1" thickBot="1" x14ac:dyDescent="0.3">
      <c r="A5" s="170" t="s">
        <v>22</v>
      </c>
      <c r="B5" s="10" t="s">
        <v>23</v>
      </c>
      <c r="C5" s="11" t="s">
        <v>24</v>
      </c>
      <c r="D5" s="12" t="s">
        <v>25</v>
      </c>
      <c r="E5" s="12">
        <v>8</v>
      </c>
      <c r="F5" s="74">
        <v>17</v>
      </c>
      <c r="G5" s="75">
        <v>215.72606782337419</v>
      </c>
      <c r="H5" s="75">
        <v>13747.229962471651</v>
      </c>
      <c r="I5" s="76">
        <f>H5/0.9</f>
        <v>15274.699958301833</v>
      </c>
      <c r="J5" s="77">
        <v>0</v>
      </c>
      <c r="K5" s="77">
        <v>0</v>
      </c>
      <c r="L5" s="13"/>
      <c r="M5" s="78"/>
      <c r="N5" s="75"/>
      <c r="O5" s="79"/>
      <c r="P5" s="74"/>
      <c r="Q5" s="80">
        <v>3.4782148097819841</v>
      </c>
      <c r="R5" s="77">
        <v>0</v>
      </c>
      <c r="S5" s="77"/>
      <c r="T5" s="77" t="s">
        <v>26</v>
      </c>
      <c r="U5" s="74"/>
      <c r="V5" s="74"/>
      <c r="X5" s="14"/>
      <c r="Y5" s="14"/>
      <c r="Z5" s="14"/>
    </row>
    <row r="6" spans="1:58" ht="15.75" thickBot="1" x14ac:dyDescent="0.3">
      <c r="A6" s="170"/>
      <c r="B6" s="15"/>
      <c r="C6" s="16"/>
      <c r="F6" s="16"/>
      <c r="G6" s="67"/>
      <c r="H6" s="67"/>
      <c r="I6" s="82"/>
      <c r="J6" s="16"/>
      <c r="K6" s="16"/>
      <c r="L6" s="13"/>
      <c r="M6" s="83"/>
      <c r="N6" s="84"/>
      <c r="O6" s="85"/>
      <c r="P6" s="68"/>
      <c r="Q6" s="86"/>
      <c r="R6" s="16"/>
      <c r="S6" s="16"/>
      <c r="T6" s="16"/>
      <c r="U6" s="68"/>
      <c r="V6" s="68"/>
    </row>
    <row r="7" spans="1:58" x14ac:dyDescent="0.25">
      <c r="A7" s="170"/>
      <c r="B7" s="171" t="s">
        <v>27</v>
      </c>
      <c r="C7" s="18" t="s">
        <v>28</v>
      </c>
      <c r="D7" s="19" t="s">
        <v>29</v>
      </c>
      <c r="E7" s="19">
        <v>3</v>
      </c>
      <c r="F7" s="87">
        <v>20</v>
      </c>
      <c r="G7" s="88">
        <v>106.08374816249919</v>
      </c>
      <c r="H7" s="88">
        <v>6451.9499129943042</v>
      </c>
      <c r="I7" s="89">
        <f>H7/0.9</f>
        <v>7168.8332366603381</v>
      </c>
      <c r="J7" s="90">
        <f>1-(G7/G$5)</f>
        <v>0.50824789404053239</v>
      </c>
      <c r="K7" s="90">
        <f>1-(H7/H$5)</f>
        <v>0.53067272966209322</v>
      </c>
      <c r="L7" s="13"/>
      <c r="M7" s="91"/>
      <c r="N7" s="88"/>
      <c r="O7" s="92"/>
      <c r="P7" s="93"/>
      <c r="Q7" s="94">
        <v>1.586931645118703</v>
      </c>
      <c r="R7" s="95">
        <f>1-Q7/Q5</f>
        <v>0.54375111029494683</v>
      </c>
      <c r="S7" s="96"/>
      <c r="T7" s="96">
        <v>60</v>
      </c>
      <c r="U7" s="97"/>
      <c r="V7" s="98"/>
      <c r="Z7" s="20"/>
      <c r="AC7" s="20"/>
    </row>
    <row r="8" spans="1:58" x14ac:dyDescent="0.25">
      <c r="A8" s="170"/>
      <c r="B8" s="172"/>
      <c r="F8" s="16"/>
      <c r="G8" s="67"/>
      <c r="H8" s="67"/>
      <c r="I8" s="82"/>
      <c r="J8" s="16"/>
      <c r="K8" s="16"/>
      <c r="L8" s="13"/>
      <c r="M8" s="83"/>
      <c r="N8" s="84"/>
      <c r="O8" s="85"/>
      <c r="P8" s="99"/>
      <c r="Q8" s="86"/>
      <c r="R8" s="100"/>
      <c r="S8" s="16"/>
      <c r="T8" s="16"/>
      <c r="U8" s="68"/>
      <c r="V8" s="101"/>
      <c r="Z8" s="20"/>
      <c r="AC8" s="20"/>
    </row>
    <row r="9" spans="1:58" ht="15.75" thickBot="1" x14ac:dyDescent="0.3">
      <c r="A9" s="170"/>
      <c r="B9" s="173"/>
      <c r="C9" s="21" t="s">
        <v>30</v>
      </c>
      <c r="D9" s="22" t="s">
        <v>31</v>
      </c>
      <c r="E9" s="22">
        <v>1</v>
      </c>
      <c r="F9" s="102">
        <v>20</v>
      </c>
      <c r="G9" s="103">
        <v>66.588785326702848</v>
      </c>
      <c r="H9" s="103">
        <v>4049.889970298872</v>
      </c>
      <c r="I9" s="104">
        <f>H9/0.9</f>
        <v>4499.8777447765242</v>
      </c>
      <c r="J9" s="105">
        <f>1-(G9/G$5)</f>
        <v>0.69132712611615188</v>
      </c>
      <c r="K9" s="105">
        <f>1-(H9/H$5)</f>
        <v>0.70540319894592551</v>
      </c>
      <c r="L9" s="13"/>
      <c r="M9" s="106"/>
      <c r="N9" s="103"/>
      <c r="O9" s="107"/>
      <c r="P9" s="108"/>
      <c r="Q9" s="109">
        <v>1.026450991823102</v>
      </c>
      <c r="R9" s="110">
        <f>1-Q9/Q5</f>
        <v>0.70489143196781445</v>
      </c>
      <c r="S9" s="102"/>
      <c r="T9" s="102">
        <v>90</v>
      </c>
      <c r="U9" s="111"/>
      <c r="V9" s="112"/>
      <c r="Z9" s="20"/>
      <c r="AC9" s="20"/>
    </row>
    <row r="10" spans="1:58" ht="15.75" thickBot="1" x14ac:dyDescent="0.3">
      <c r="A10" s="170"/>
      <c r="B10" s="15"/>
      <c r="F10" s="16"/>
      <c r="G10" s="67"/>
      <c r="H10" s="67"/>
      <c r="I10" s="82"/>
      <c r="J10" s="16"/>
      <c r="K10" s="16"/>
      <c r="L10" s="13"/>
      <c r="M10" s="83"/>
      <c r="N10" s="84"/>
      <c r="O10" s="85"/>
      <c r="P10" s="99"/>
      <c r="Q10" s="86"/>
      <c r="R10" s="100"/>
      <c r="S10" s="16"/>
      <c r="T10" s="16"/>
      <c r="U10" s="68"/>
      <c r="V10" s="101"/>
      <c r="Z10" s="20"/>
      <c r="AC10" s="20"/>
    </row>
    <row r="11" spans="1:58" x14ac:dyDescent="0.25">
      <c r="A11" s="170"/>
      <c r="B11" s="171" t="s">
        <v>32</v>
      </c>
      <c r="C11" s="18" t="s">
        <v>28</v>
      </c>
      <c r="D11" s="19" t="s">
        <v>29</v>
      </c>
      <c r="E11" s="19">
        <v>3</v>
      </c>
      <c r="F11" s="87">
        <v>20</v>
      </c>
      <c r="G11" s="88">
        <v>86.914025102622446</v>
      </c>
      <c r="H11" s="88">
        <v>5538.6310152746573</v>
      </c>
      <c r="I11" s="89">
        <f>H11/0.9</f>
        <v>6154.0344614162859</v>
      </c>
      <c r="J11" s="90">
        <f>1-(G11/G$5)</f>
        <v>0.59710930635520909</v>
      </c>
      <c r="K11" s="90">
        <f>1-(H11/H$5)</f>
        <v>0.59710930635520909</v>
      </c>
      <c r="L11" s="13"/>
      <c r="M11" s="91"/>
      <c r="N11" s="88"/>
      <c r="O11" s="92"/>
      <c r="P11" s="93"/>
      <c r="Q11" s="94">
        <v>1.3777169231251321</v>
      </c>
      <c r="R11" s="95">
        <f>1-Q11/Q5</f>
        <v>0.60390113938607259</v>
      </c>
      <c r="S11" s="96"/>
      <c r="T11" s="96">
        <v>43</v>
      </c>
      <c r="U11" s="97"/>
      <c r="V11" s="98"/>
      <c r="Z11" s="20"/>
      <c r="AC11" s="20"/>
    </row>
    <row r="12" spans="1:58" x14ac:dyDescent="0.25">
      <c r="A12" s="170"/>
      <c r="B12" s="172"/>
      <c r="F12" s="16"/>
      <c r="G12" s="67"/>
      <c r="H12" s="67"/>
      <c r="I12" s="82"/>
      <c r="J12" s="16"/>
      <c r="K12" s="16"/>
      <c r="L12" s="13"/>
      <c r="M12" s="83"/>
      <c r="N12" s="84"/>
      <c r="O12" s="85"/>
      <c r="P12" s="99"/>
      <c r="Q12" s="86"/>
      <c r="R12" s="100"/>
      <c r="S12" s="16"/>
      <c r="T12" s="16"/>
      <c r="U12" s="68"/>
      <c r="V12" s="101"/>
      <c r="Z12" s="20"/>
      <c r="AC12" s="20"/>
    </row>
    <row r="13" spans="1:58" ht="15.75" thickBot="1" x14ac:dyDescent="0.3">
      <c r="A13" s="170"/>
      <c r="B13" s="173"/>
      <c r="C13" s="21" t="s">
        <v>30</v>
      </c>
      <c r="D13" s="22" t="s">
        <v>31</v>
      </c>
      <c r="E13" s="22">
        <v>1</v>
      </c>
      <c r="F13" s="102">
        <v>20</v>
      </c>
      <c r="G13" s="103">
        <v>44.372196502873024</v>
      </c>
      <c r="H13" s="103">
        <v>2827.635971024185</v>
      </c>
      <c r="I13" s="104">
        <f>H13/0.9</f>
        <v>3141.8177455824275</v>
      </c>
      <c r="J13" s="105">
        <f>1-(G13/G$5)</f>
        <v>0.79431231028044891</v>
      </c>
      <c r="K13" s="105">
        <f>1-(H13/H$5)</f>
        <v>0.79431231028044891</v>
      </c>
      <c r="L13" s="13"/>
      <c r="M13" s="106"/>
      <c r="N13" s="103"/>
      <c r="O13" s="107"/>
      <c r="P13" s="108"/>
      <c r="Q13" s="109">
        <v>0.74515141280002173</v>
      </c>
      <c r="R13" s="108">
        <f>1-Q13/Q5</f>
        <v>0.78576613189490496</v>
      </c>
      <c r="S13" s="102"/>
      <c r="T13" s="102">
        <v>80</v>
      </c>
      <c r="U13" s="111"/>
      <c r="V13" s="112"/>
      <c r="Z13" s="20"/>
      <c r="AC13" s="20"/>
    </row>
    <row r="14" spans="1:58" x14ac:dyDescent="0.25">
      <c r="A14" s="15"/>
      <c r="B14" s="15"/>
      <c r="F14" s="16"/>
      <c r="G14" s="67"/>
      <c r="H14" s="67"/>
      <c r="I14" s="16"/>
      <c r="J14" s="16"/>
      <c r="K14" s="16"/>
      <c r="L14" s="32"/>
      <c r="M14" s="83"/>
      <c r="N14" s="84"/>
      <c r="O14" s="85"/>
      <c r="P14" s="68"/>
      <c r="Q14" s="86"/>
      <c r="R14" s="16"/>
      <c r="S14" s="16"/>
      <c r="T14" s="16"/>
      <c r="U14" s="68"/>
      <c r="V14" s="68"/>
    </row>
    <row r="15" spans="1:58" x14ac:dyDescent="0.25">
      <c r="F15" s="16"/>
      <c r="G15" s="84"/>
      <c r="H15" s="84"/>
      <c r="I15" s="16"/>
      <c r="J15" s="16"/>
      <c r="K15" s="16"/>
      <c r="L15" s="32"/>
      <c r="M15" s="83"/>
      <c r="N15" s="84"/>
      <c r="O15" s="85"/>
      <c r="P15" s="68"/>
      <c r="Q15" s="86"/>
      <c r="R15" s="16"/>
      <c r="S15" s="16"/>
      <c r="T15" s="16"/>
      <c r="U15" s="68"/>
      <c r="V15" s="68"/>
    </row>
    <row r="16" spans="1:58" s="28" customFormat="1" ht="27" customHeight="1" thickBot="1" x14ac:dyDescent="0.3">
      <c r="A16" s="7" t="s">
        <v>33</v>
      </c>
      <c r="B16" s="8"/>
      <c r="C16" s="5"/>
      <c r="D16" s="9"/>
      <c r="E16" s="9"/>
      <c r="F16" s="9" t="s">
        <v>15</v>
      </c>
      <c r="G16" s="25"/>
      <c r="H16" s="25"/>
      <c r="I16" s="9" t="s">
        <v>17</v>
      </c>
      <c r="J16" s="9" t="s">
        <v>18</v>
      </c>
      <c r="K16" s="9" t="s">
        <v>18</v>
      </c>
      <c r="L16" s="32"/>
      <c r="M16" s="24"/>
      <c r="N16" s="25"/>
      <c r="O16" s="26"/>
      <c r="P16" s="27"/>
      <c r="Q16" s="40" t="s">
        <v>19</v>
      </c>
      <c r="R16" s="27" t="s">
        <v>18</v>
      </c>
      <c r="S16" s="9" t="s">
        <v>20</v>
      </c>
      <c r="T16" s="9" t="s">
        <v>21</v>
      </c>
      <c r="U16" s="27"/>
      <c r="V16" s="27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</row>
    <row r="17" spans="1:58" ht="15.75" thickBot="1" x14ac:dyDescent="0.3">
      <c r="A17" s="176" t="s">
        <v>34</v>
      </c>
      <c r="B17" s="10" t="s">
        <v>23</v>
      </c>
      <c r="C17" s="11" t="s">
        <v>24</v>
      </c>
      <c r="D17" s="12" t="s">
        <v>25</v>
      </c>
      <c r="E17" s="12">
        <v>10</v>
      </c>
      <c r="F17" s="74">
        <v>17</v>
      </c>
      <c r="G17" s="75">
        <v>107.79235474681637</v>
      </c>
      <c r="H17" s="75">
        <v>15995.059598464164</v>
      </c>
      <c r="I17" s="76">
        <f>H17/0.9</f>
        <v>17772.288442737961</v>
      </c>
      <c r="J17" s="77">
        <v>0</v>
      </c>
      <c r="K17" s="77">
        <v>0</v>
      </c>
      <c r="L17" s="13"/>
      <c r="M17" s="78"/>
      <c r="N17" s="75"/>
      <c r="O17" s="79"/>
      <c r="P17" s="74"/>
      <c r="Q17" s="80">
        <v>4.0469427899728601</v>
      </c>
      <c r="R17" s="77">
        <v>0</v>
      </c>
      <c r="S17" s="77" t="s">
        <v>26</v>
      </c>
      <c r="T17" s="77" t="s">
        <v>26</v>
      </c>
      <c r="U17" s="74"/>
      <c r="V17" s="74"/>
    </row>
    <row r="18" spans="1:58" ht="15.75" thickBot="1" x14ac:dyDescent="0.3">
      <c r="A18" s="176"/>
      <c r="B18" s="15"/>
      <c r="C18" s="16"/>
      <c r="F18" s="16"/>
      <c r="G18" s="67"/>
      <c r="H18" s="67"/>
      <c r="I18" s="82"/>
      <c r="J18" s="16"/>
      <c r="K18" s="16"/>
      <c r="L18" s="13"/>
      <c r="M18" s="83"/>
      <c r="N18" s="84"/>
      <c r="O18" s="85"/>
      <c r="P18" s="68"/>
      <c r="Q18" s="86"/>
      <c r="R18" s="16"/>
      <c r="S18" s="16"/>
      <c r="T18" s="16"/>
      <c r="U18" s="68"/>
      <c r="V18" s="68"/>
    </row>
    <row r="19" spans="1:58" x14ac:dyDescent="0.25">
      <c r="A19" s="176"/>
      <c r="B19" s="171" t="s">
        <v>27</v>
      </c>
      <c r="C19" s="18" t="s">
        <v>28</v>
      </c>
      <c r="D19" s="19" t="s">
        <v>29</v>
      </c>
      <c r="E19" s="19">
        <v>3</v>
      </c>
      <c r="F19" s="87">
        <v>20</v>
      </c>
      <c r="G19" s="88">
        <v>64.985720963358105</v>
      </c>
      <c r="H19" s="88">
        <v>9411.4465627926984</v>
      </c>
      <c r="I19" s="89">
        <f>H19/0.9</f>
        <v>10457.162847547443</v>
      </c>
      <c r="J19" s="90">
        <f>1-(G19/G$17)</f>
        <v>0.39712124189143905</v>
      </c>
      <c r="K19" s="90">
        <f>1-(H19/H$17)</f>
        <v>0.41160290745672623</v>
      </c>
      <c r="L19" s="13"/>
      <c r="M19" s="91"/>
      <c r="N19" s="88"/>
      <c r="O19" s="92"/>
      <c r="P19" s="93"/>
      <c r="Q19" s="94">
        <v>2.3900166275571868</v>
      </c>
      <c r="R19" s="95">
        <f>1-Q19/Q17</f>
        <v>0.40942663348764197</v>
      </c>
      <c r="S19" s="96"/>
      <c r="T19" s="96">
        <v>46</v>
      </c>
      <c r="U19" s="97"/>
      <c r="V19" s="98"/>
      <c r="Z19" s="20"/>
      <c r="AC19" s="20"/>
    </row>
    <row r="20" spans="1:58" x14ac:dyDescent="0.25">
      <c r="A20" s="176"/>
      <c r="B20" s="172"/>
      <c r="F20" s="16"/>
      <c r="G20" s="67"/>
      <c r="H20" s="67"/>
      <c r="I20" s="82"/>
      <c r="J20" s="16"/>
      <c r="K20" s="16"/>
      <c r="L20" s="13"/>
      <c r="M20" s="83"/>
      <c r="N20" s="84"/>
      <c r="O20" s="85"/>
      <c r="P20" s="99"/>
      <c r="Q20" s="86"/>
      <c r="R20" s="100"/>
      <c r="S20" s="16"/>
      <c r="T20" s="16"/>
      <c r="U20" s="68"/>
      <c r="V20" s="101"/>
      <c r="Z20" s="20"/>
      <c r="AC20" s="20"/>
    </row>
    <row r="21" spans="1:58" ht="15.75" thickBot="1" x14ac:dyDescent="0.3">
      <c r="A21" s="176"/>
      <c r="B21" s="173"/>
      <c r="C21" s="21" t="s">
        <v>30</v>
      </c>
      <c r="D21" s="22" t="s">
        <v>31</v>
      </c>
      <c r="E21" s="22">
        <v>1</v>
      </c>
      <c r="F21" s="102">
        <v>20</v>
      </c>
      <c r="G21" s="103">
        <v>32.209631026165454</v>
      </c>
      <c r="H21" s="103">
        <v>4664.7050569916673</v>
      </c>
      <c r="I21" s="104">
        <f>H21/0.9</f>
        <v>5183.0056188796307</v>
      </c>
      <c r="J21" s="105">
        <f>1-(G21/G$17)</f>
        <v>0.70118816773397596</v>
      </c>
      <c r="K21" s="105">
        <f>1-(H21/H$17)</f>
        <v>0.70836588458603988</v>
      </c>
      <c r="L21" s="13"/>
      <c r="M21" s="106"/>
      <c r="N21" s="103"/>
      <c r="O21" s="107"/>
      <c r="P21" s="108"/>
      <c r="Q21" s="109">
        <v>1.2824436095369462</v>
      </c>
      <c r="R21" s="110">
        <f>1-Q21/Q17</f>
        <v>0.68310804572912021</v>
      </c>
      <c r="S21" s="102"/>
      <c r="T21" s="102">
        <v>78</v>
      </c>
      <c r="U21" s="111"/>
      <c r="V21" s="112"/>
      <c r="Z21" s="20"/>
      <c r="AC21" s="20"/>
    </row>
    <row r="22" spans="1:58" ht="15.75" thickBot="1" x14ac:dyDescent="0.3">
      <c r="A22" s="176"/>
      <c r="B22" s="15"/>
      <c r="F22" s="16"/>
      <c r="G22" s="67"/>
      <c r="H22" s="67"/>
      <c r="I22" s="82"/>
      <c r="J22" s="16"/>
      <c r="K22" s="16"/>
      <c r="L22" s="13"/>
      <c r="M22" s="83"/>
      <c r="N22" s="84"/>
      <c r="O22" s="85"/>
      <c r="P22" s="99"/>
      <c r="Q22" s="86"/>
      <c r="R22" s="100"/>
      <c r="S22" s="16"/>
      <c r="T22" s="16"/>
      <c r="U22" s="68"/>
      <c r="V22" s="101"/>
      <c r="Z22" s="20"/>
      <c r="AC22" s="20"/>
    </row>
    <row r="23" spans="1:58" x14ac:dyDescent="0.25">
      <c r="A23" s="176"/>
      <c r="B23" s="171" t="s">
        <v>32</v>
      </c>
      <c r="C23" s="18" t="s">
        <v>28</v>
      </c>
      <c r="D23" s="19" t="s">
        <v>29</v>
      </c>
      <c r="E23" s="19">
        <v>3</v>
      </c>
      <c r="F23" s="87">
        <v>20</v>
      </c>
      <c r="G23" s="88">
        <v>44.438709114627841</v>
      </c>
      <c r="H23" s="88">
        <v>6594.1578364886618</v>
      </c>
      <c r="I23" s="89">
        <f>H23/0.9</f>
        <v>7326.842040542957</v>
      </c>
      <c r="J23" s="90">
        <f>1-(G23/G$17)</f>
        <v>0.58773783893110165</v>
      </c>
      <c r="K23" s="90">
        <f>1-(H23/H$17)</f>
        <v>0.58773783893110165</v>
      </c>
      <c r="L23" s="13"/>
      <c r="M23" s="91"/>
      <c r="N23" s="88"/>
      <c r="O23" s="92"/>
      <c r="P23" s="93"/>
      <c r="Q23" s="94">
        <v>1.7374243039798767</v>
      </c>
      <c r="R23" s="95">
        <f>1-Q23/Q17</f>
        <v>0.57068226704743497</v>
      </c>
      <c r="S23" s="96"/>
      <c r="T23" s="96">
        <v>30</v>
      </c>
      <c r="U23" s="97"/>
      <c r="V23" s="98"/>
      <c r="Z23" s="20"/>
      <c r="AC23" s="20"/>
    </row>
    <row r="24" spans="1:58" x14ac:dyDescent="0.25">
      <c r="A24" s="176"/>
      <c r="B24" s="172"/>
      <c r="F24" s="16"/>
      <c r="G24" s="67"/>
      <c r="H24" s="67"/>
      <c r="I24" s="82"/>
      <c r="J24" s="16"/>
      <c r="K24" s="16"/>
      <c r="L24" s="13"/>
      <c r="M24" s="83"/>
      <c r="N24" s="84"/>
      <c r="O24" s="85"/>
      <c r="P24" s="99"/>
      <c r="Q24" s="86"/>
      <c r="R24" s="100"/>
      <c r="S24" s="16"/>
      <c r="T24" s="16"/>
      <c r="U24" s="68"/>
      <c r="V24" s="101"/>
      <c r="Z24" s="20"/>
      <c r="AC24" s="20"/>
    </row>
    <row r="25" spans="1:58" ht="15.75" thickBot="1" x14ac:dyDescent="0.3">
      <c r="A25" s="176"/>
      <c r="B25" s="173"/>
      <c r="C25" s="21" t="s">
        <v>30</v>
      </c>
      <c r="D25" s="22" t="s">
        <v>31</v>
      </c>
      <c r="E25" s="22">
        <v>1</v>
      </c>
      <c r="F25" s="102">
        <v>20</v>
      </c>
      <c r="G25" s="103">
        <v>12.771122135965603</v>
      </c>
      <c r="H25" s="103">
        <v>1895.0774401750232</v>
      </c>
      <c r="I25" s="104">
        <f>H25/0.9</f>
        <v>2105.6416001944704</v>
      </c>
      <c r="J25" s="105">
        <f>1-(G25/G$17)</f>
        <v>0.88152107664813029</v>
      </c>
      <c r="K25" s="105">
        <f>1-(H25/H$17)</f>
        <v>0.88152107664813029</v>
      </c>
      <c r="L25" s="13"/>
      <c r="M25" s="106"/>
      <c r="N25" s="103"/>
      <c r="O25" s="107"/>
      <c r="P25" s="108"/>
      <c r="Q25" s="109">
        <v>0.6409722115066947</v>
      </c>
      <c r="R25" s="110">
        <f>1-Q25/Q17</f>
        <v>0.84161569738647257</v>
      </c>
      <c r="S25" s="102"/>
      <c r="T25" s="102">
        <v>55</v>
      </c>
      <c r="U25" s="111"/>
      <c r="V25" s="112"/>
      <c r="Z25" s="20"/>
      <c r="AC25" s="20"/>
    </row>
    <row r="26" spans="1:58" x14ac:dyDescent="0.25">
      <c r="F26" s="16"/>
      <c r="G26" s="67"/>
      <c r="H26" s="67"/>
      <c r="I26" s="16"/>
      <c r="J26" s="16"/>
      <c r="K26" s="16"/>
      <c r="L26" s="32"/>
      <c r="M26" s="83"/>
      <c r="N26" s="84"/>
      <c r="O26" s="85"/>
      <c r="P26" s="68"/>
      <c r="Q26" s="86"/>
      <c r="R26" s="16"/>
      <c r="S26" s="16"/>
      <c r="T26" s="16"/>
      <c r="U26" s="68"/>
      <c r="V26" s="68"/>
    </row>
    <row r="27" spans="1:58" s="28" customFormat="1" ht="32.1" customHeight="1" thickBot="1" x14ac:dyDescent="0.3">
      <c r="A27" s="7" t="s">
        <v>35</v>
      </c>
      <c r="B27" s="8"/>
      <c r="C27" s="5"/>
      <c r="D27" s="9"/>
      <c r="E27" s="9"/>
      <c r="F27" s="9" t="s">
        <v>15</v>
      </c>
      <c r="G27" s="25"/>
      <c r="H27" s="25"/>
      <c r="I27" s="9" t="s">
        <v>17</v>
      </c>
      <c r="J27" s="9" t="s">
        <v>18</v>
      </c>
      <c r="K27" s="9" t="s">
        <v>18</v>
      </c>
      <c r="L27" s="32"/>
      <c r="M27" s="27"/>
      <c r="N27" s="25"/>
      <c r="O27" s="27"/>
      <c r="P27" s="27"/>
      <c r="Q27" s="40" t="s">
        <v>19</v>
      </c>
      <c r="R27" s="27" t="s">
        <v>18</v>
      </c>
      <c r="S27" s="9" t="s">
        <v>20</v>
      </c>
      <c r="T27" s="9" t="s">
        <v>21</v>
      </c>
      <c r="U27" s="29"/>
      <c r="V27" s="29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ht="15.75" thickBot="1" x14ac:dyDescent="0.3">
      <c r="A28" s="176" t="s">
        <v>36</v>
      </c>
      <c r="B28" s="10" t="s">
        <v>23</v>
      </c>
      <c r="C28" s="11" t="s">
        <v>24</v>
      </c>
      <c r="D28" s="12" t="s">
        <v>25</v>
      </c>
      <c r="E28" s="12">
        <v>8</v>
      </c>
      <c r="F28" s="74">
        <v>17</v>
      </c>
      <c r="G28" s="75">
        <v>137.50781812486494</v>
      </c>
      <c r="H28" s="75">
        <v>10542.24313826996</v>
      </c>
      <c r="I28" s="76">
        <f>H28/0.9</f>
        <v>11713.603486966622</v>
      </c>
      <c r="J28" s="77">
        <v>0</v>
      </c>
      <c r="K28" s="77">
        <v>0</v>
      </c>
      <c r="L28" s="13"/>
      <c r="M28" s="74"/>
      <c r="N28" s="75"/>
      <c r="O28" s="79"/>
      <c r="P28" s="74"/>
      <c r="Q28" s="80">
        <v>2.6673145289598694</v>
      </c>
      <c r="R28" s="77">
        <v>0</v>
      </c>
      <c r="S28" s="77" t="s">
        <v>26</v>
      </c>
      <c r="T28" s="77" t="s">
        <v>26</v>
      </c>
      <c r="U28" s="74"/>
      <c r="V28" s="113"/>
    </row>
    <row r="29" spans="1:58" ht="15.75" thickBot="1" x14ac:dyDescent="0.3">
      <c r="A29" s="176"/>
      <c r="B29" s="15"/>
      <c r="C29" s="16"/>
      <c r="F29" s="16"/>
      <c r="G29" s="67"/>
      <c r="H29" s="67"/>
      <c r="I29" s="82"/>
      <c r="J29" s="16"/>
      <c r="K29" s="16"/>
      <c r="L29" s="13"/>
      <c r="M29" s="68"/>
      <c r="N29" s="84"/>
      <c r="O29" s="85"/>
      <c r="P29" s="68"/>
      <c r="Q29" s="86"/>
      <c r="R29" s="16"/>
      <c r="S29" s="16"/>
      <c r="T29" s="16"/>
      <c r="U29" s="68"/>
      <c r="V29" s="69"/>
    </row>
    <row r="30" spans="1:58" x14ac:dyDescent="0.25">
      <c r="A30" s="176"/>
      <c r="B30" s="171" t="s">
        <v>27</v>
      </c>
      <c r="C30" s="18" t="s">
        <v>28</v>
      </c>
      <c r="D30" s="19" t="s">
        <v>29</v>
      </c>
      <c r="E30" s="19">
        <v>3</v>
      </c>
      <c r="F30" s="87">
        <v>20</v>
      </c>
      <c r="G30" s="88">
        <v>98.540965548641296</v>
      </c>
      <c r="H30" s="88">
        <v>7217.5837511274594</v>
      </c>
      <c r="I30" s="89">
        <f>H30/0.9</f>
        <v>8019.5375012527329</v>
      </c>
      <c r="J30" s="90">
        <f>1-(G30/G$28)</f>
        <v>0.28337917878123497</v>
      </c>
      <c r="K30" s="90">
        <f>1-(H30/H$28)</f>
        <v>0.31536546288459966</v>
      </c>
      <c r="L30" s="13"/>
      <c r="M30" s="91"/>
      <c r="N30" s="88"/>
      <c r="O30" s="92"/>
      <c r="P30" s="93"/>
      <c r="Q30" s="94">
        <v>1.7822248169520338</v>
      </c>
      <c r="R30" s="95">
        <f>1-Q30/Q28</f>
        <v>0.33182802492849617</v>
      </c>
      <c r="S30" s="96"/>
      <c r="T30" s="96">
        <v>49</v>
      </c>
      <c r="U30" s="97"/>
      <c r="V30" s="98"/>
      <c r="X30" s="28"/>
      <c r="Z30" s="20"/>
      <c r="AC30" s="20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</row>
    <row r="31" spans="1:58" x14ac:dyDescent="0.25">
      <c r="A31" s="176"/>
      <c r="B31" s="172"/>
      <c r="F31" s="16"/>
      <c r="G31" s="67"/>
      <c r="H31" s="67"/>
      <c r="I31" s="82"/>
      <c r="J31" s="16"/>
      <c r="K31" s="16"/>
      <c r="L31" s="13"/>
      <c r="M31" s="83"/>
      <c r="N31" s="84"/>
      <c r="O31" s="85"/>
      <c r="P31" s="99"/>
      <c r="Q31" s="86"/>
      <c r="R31" s="100"/>
      <c r="S31" s="16"/>
      <c r="T31" s="16"/>
      <c r="U31" s="68"/>
      <c r="V31" s="101"/>
      <c r="Z31" s="20"/>
      <c r="AC31" s="20"/>
    </row>
    <row r="32" spans="1:58" ht="15.75" thickBot="1" x14ac:dyDescent="0.3">
      <c r="A32" s="176"/>
      <c r="B32" s="173"/>
      <c r="C32" s="21" t="s">
        <v>30</v>
      </c>
      <c r="D32" s="22" t="s">
        <v>31</v>
      </c>
      <c r="E32" s="22">
        <v>1</v>
      </c>
      <c r="F32" s="102">
        <v>20</v>
      </c>
      <c r="G32" s="103">
        <v>60.146181106401471</v>
      </c>
      <c r="H32" s="103">
        <v>4405.3769620478233</v>
      </c>
      <c r="I32" s="104">
        <f>H32/0.9</f>
        <v>4894.863291164248</v>
      </c>
      <c r="J32" s="105">
        <f>1-(G32/G$28)</f>
        <v>0.56259809859112653</v>
      </c>
      <c r="K32" s="105">
        <f>1-(H32/H$28)</f>
        <v>0.58212147981527484</v>
      </c>
      <c r="L32" s="13"/>
      <c r="M32" s="106"/>
      <c r="N32" s="103"/>
      <c r="O32" s="107"/>
      <c r="P32" s="108"/>
      <c r="Q32" s="109">
        <v>1.126043232833452</v>
      </c>
      <c r="R32" s="110">
        <f>1-Q32/Q28</f>
        <v>0.57783635165345226</v>
      </c>
      <c r="S32" s="102"/>
      <c r="T32" s="102">
        <v>90</v>
      </c>
      <c r="U32" s="111"/>
      <c r="V32" s="112"/>
      <c r="Z32" s="20"/>
      <c r="AC32" s="20"/>
    </row>
    <row r="33" spans="1:34" ht="15.75" thickBot="1" x14ac:dyDescent="0.3">
      <c r="A33" s="176"/>
      <c r="B33" s="15"/>
      <c r="F33" s="16"/>
      <c r="G33" s="67"/>
      <c r="H33" s="67"/>
      <c r="I33" s="82"/>
      <c r="J33" s="16"/>
      <c r="K33" s="16"/>
      <c r="L33" s="13"/>
      <c r="M33" s="83"/>
      <c r="N33" s="84"/>
      <c r="O33" s="85"/>
      <c r="P33" s="99"/>
      <c r="Q33" s="86"/>
      <c r="R33" s="100"/>
      <c r="S33" s="16"/>
      <c r="T33" s="16"/>
      <c r="U33" s="68"/>
      <c r="V33" s="101"/>
      <c r="Z33" s="20"/>
      <c r="AC33" s="20"/>
    </row>
    <row r="34" spans="1:34" x14ac:dyDescent="0.25">
      <c r="A34" s="176"/>
      <c r="B34" s="171" t="s">
        <v>32</v>
      </c>
      <c r="C34" s="18" t="s">
        <v>28</v>
      </c>
      <c r="D34" s="19" t="s">
        <v>29</v>
      </c>
      <c r="E34" s="19">
        <v>3</v>
      </c>
      <c r="F34" s="87">
        <v>20</v>
      </c>
      <c r="G34" s="88">
        <v>67.114482780875207</v>
      </c>
      <c r="H34" s="88">
        <v>5145.4324941199702</v>
      </c>
      <c r="I34" s="89">
        <f>H34/0.9</f>
        <v>5717.1472156888558</v>
      </c>
      <c r="J34" s="90">
        <f>1-(G34/G$28)</f>
        <v>0.51192242233142382</v>
      </c>
      <c r="K34" s="90">
        <f>1-(H34/H$28)</f>
        <v>0.51192242233142382</v>
      </c>
      <c r="L34" s="13"/>
      <c r="M34" s="91"/>
      <c r="N34" s="88"/>
      <c r="O34" s="92"/>
      <c r="P34" s="93"/>
      <c r="Q34" s="94">
        <v>1.3033071368197795</v>
      </c>
      <c r="R34" s="95">
        <f>1-Q34/Q28</f>
        <v>0.51137853347651152</v>
      </c>
      <c r="S34" s="96"/>
      <c r="T34" s="96">
        <v>30</v>
      </c>
      <c r="U34" s="97"/>
      <c r="V34" s="98"/>
      <c r="Z34" s="20"/>
      <c r="AC34" s="20"/>
    </row>
    <row r="35" spans="1:34" x14ac:dyDescent="0.25">
      <c r="A35" s="176"/>
      <c r="B35" s="172"/>
      <c r="F35" s="16"/>
      <c r="G35" s="67"/>
      <c r="H35" s="67"/>
      <c r="I35" s="82"/>
      <c r="J35" s="16"/>
      <c r="K35" s="16"/>
      <c r="L35" s="13"/>
      <c r="M35" s="83"/>
      <c r="N35" s="84"/>
      <c r="O35" s="85"/>
      <c r="P35" s="99"/>
      <c r="Q35" s="86"/>
      <c r="R35" s="100"/>
      <c r="S35" s="16"/>
      <c r="T35" s="16"/>
      <c r="U35" s="68"/>
      <c r="V35" s="101"/>
      <c r="Z35" s="20"/>
      <c r="AC35" s="20"/>
    </row>
    <row r="36" spans="1:34" ht="15.75" thickBot="1" x14ac:dyDescent="0.3">
      <c r="A36" s="176"/>
      <c r="B36" s="173"/>
      <c r="C36" s="21" t="s">
        <v>30</v>
      </c>
      <c r="D36" s="22" t="s">
        <v>31</v>
      </c>
      <c r="E36" s="22">
        <v>1</v>
      </c>
      <c r="F36" s="102">
        <v>20</v>
      </c>
      <c r="G36" s="103">
        <v>29.435556740214182</v>
      </c>
      <c r="H36" s="103">
        <v>2256.7211108236311</v>
      </c>
      <c r="I36" s="104">
        <f>H36/0.9</f>
        <v>2507.4679009151455</v>
      </c>
      <c r="J36" s="105">
        <f>1-(G36/G$28)</f>
        <v>0.78593539522614619</v>
      </c>
      <c r="K36" s="105">
        <f>1-(H36/H$28)</f>
        <v>0.78593539522614619</v>
      </c>
      <c r="L36" s="13"/>
      <c r="M36" s="106"/>
      <c r="N36" s="103"/>
      <c r="O36" s="107"/>
      <c r="P36" s="108"/>
      <c r="Q36" s="109">
        <v>0.61579021288807556</v>
      </c>
      <c r="R36" s="110">
        <f>1-Q36/Q28</f>
        <v>0.76913475849876412</v>
      </c>
      <c r="S36" s="102"/>
      <c r="T36" s="102">
        <v>63</v>
      </c>
      <c r="U36" s="111"/>
      <c r="V36" s="112"/>
      <c r="Z36" s="20"/>
      <c r="AC36" s="20"/>
    </row>
    <row r="37" spans="1:34" x14ac:dyDescent="0.25">
      <c r="M37" s="31"/>
      <c r="N37" s="17"/>
    </row>
    <row r="38" spans="1:34" x14ac:dyDescent="0.25">
      <c r="M38" s="31"/>
    </row>
    <row r="39" spans="1:34" x14ac:dyDescent="0.25">
      <c r="M39" s="31"/>
    </row>
    <row r="40" spans="1:34" x14ac:dyDescent="0.25">
      <c r="M40" s="31"/>
    </row>
    <row r="41" spans="1:34" x14ac:dyDescent="0.25">
      <c r="B41" t="s">
        <v>37</v>
      </c>
      <c r="M41" s="31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1:34" x14ac:dyDescent="0.25">
      <c r="B42" t="s">
        <v>38</v>
      </c>
      <c r="M42" s="31"/>
    </row>
    <row r="43" spans="1:34" ht="14.45" customHeight="1" x14ac:dyDescent="0.25">
      <c r="M43" s="31"/>
    </row>
    <row r="44" spans="1:34" ht="16.5" customHeight="1" x14ac:dyDescent="0.25">
      <c r="B44" t="s">
        <v>42</v>
      </c>
      <c r="M44" s="31"/>
    </row>
    <row r="45" spans="1:34" ht="14.45" customHeight="1" x14ac:dyDescent="0.25">
      <c r="B45" s="175">
        <v>6.05</v>
      </c>
      <c r="C45" s="34" t="s">
        <v>43</v>
      </c>
      <c r="M45" s="31"/>
    </row>
    <row r="46" spans="1:34" ht="14.45" customHeight="1" x14ac:dyDescent="0.25">
      <c r="B46" s="175"/>
      <c r="C46" s="35" t="s">
        <v>44</v>
      </c>
      <c r="M46" s="31"/>
    </row>
    <row r="47" spans="1:34" ht="15" customHeight="1" x14ac:dyDescent="0.25">
      <c r="B47" s="175"/>
      <c r="C47" s="35" t="s">
        <v>45</v>
      </c>
      <c r="M47" s="31"/>
    </row>
    <row r="48" spans="1:34" ht="14.45" customHeight="1" x14ac:dyDescent="0.25">
      <c r="B48" s="175"/>
      <c r="C48" s="35" t="s">
        <v>46</v>
      </c>
      <c r="M48" s="31"/>
    </row>
    <row r="49" spans="2:13" ht="14.45" customHeight="1" x14ac:dyDescent="0.25">
      <c r="B49" s="175"/>
      <c r="C49" s="35" t="s">
        <v>47</v>
      </c>
      <c r="M49" s="31"/>
    </row>
    <row r="50" spans="2:13" ht="14.45" customHeight="1" x14ac:dyDescent="0.25">
      <c r="B50" s="175"/>
      <c r="C50" s="35" t="s">
        <v>48</v>
      </c>
      <c r="M50" s="31"/>
    </row>
    <row r="51" spans="2:13" ht="14.45" customHeight="1" x14ac:dyDescent="0.25">
      <c r="B51" s="175"/>
      <c r="C51" s="35" t="s">
        <v>49</v>
      </c>
      <c r="M51" s="31"/>
    </row>
    <row r="52" spans="2:13" ht="15" customHeight="1" x14ac:dyDescent="0.25">
      <c r="B52" s="37">
        <v>6.06</v>
      </c>
      <c r="C52" s="34" t="s">
        <v>50</v>
      </c>
      <c r="M52" s="31"/>
    </row>
    <row r="53" spans="2:13" ht="14.45" customHeight="1" x14ac:dyDescent="0.25">
      <c r="B53" s="37">
        <v>6.07</v>
      </c>
      <c r="C53" s="34" t="s">
        <v>51</v>
      </c>
      <c r="M53" s="31"/>
    </row>
    <row r="54" spans="2:13" ht="14.45" customHeight="1" x14ac:dyDescent="0.25">
      <c r="B54" s="37">
        <v>6.08</v>
      </c>
      <c r="C54" s="34" t="s">
        <v>52</v>
      </c>
      <c r="D54"/>
      <c r="E54"/>
      <c r="M54" s="31"/>
    </row>
    <row r="55" spans="2:13" ht="14.45" customHeight="1" x14ac:dyDescent="0.25">
      <c r="B55" s="37">
        <v>6.09</v>
      </c>
      <c r="C55" s="34" t="s">
        <v>53</v>
      </c>
      <c r="D55"/>
      <c r="E55"/>
      <c r="M55" s="31"/>
    </row>
    <row r="56" spans="2:13" ht="14.45" customHeight="1" x14ac:dyDescent="0.25">
      <c r="B56" s="37">
        <v>6.1</v>
      </c>
      <c r="C56" s="34" t="s">
        <v>54</v>
      </c>
      <c r="D56"/>
      <c r="E56"/>
      <c r="M56" s="31"/>
    </row>
    <row r="57" spans="2:13" ht="14.45" customHeight="1" x14ac:dyDescent="0.25">
      <c r="B57" s="37">
        <v>6.12</v>
      </c>
      <c r="C57" s="34" t="s">
        <v>55</v>
      </c>
      <c r="D57"/>
      <c r="E57"/>
    </row>
    <row r="58" spans="2:13" ht="11.1" customHeight="1" x14ac:dyDescent="0.25">
      <c r="B58" s="37">
        <v>6.13</v>
      </c>
      <c r="C58" s="34" t="s">
        <v>56</v>
      </c>
      <c r="D58"/>
      <c r="E58"/>
    </row>
    <row r="59" spans="2:13" x14ac:dyDescent="0.25">
      <c r="B59" s="36">
        <v>6.14</v>
      </c>
      <c r="C59" s="34" t="s">
        <v>57</v>
      </c>
      <c r="D59"/>
      <c r="E59"/>
    </row>
    <row r="60" spans="2:13" x14ac:dyDescent="0.25">
      <c r="B60" s="37">
        <v>6.19</v>
      </c>
      <c r="C60" s="34" t="s">
        <v>58</v>
      </c>
      <c r="D60"/>
      <c r="E60"/>
    </row>
    <row r="61" spans="2:13" x14ac:dyDescent="0.25">
      <c r="B61" s="37">
        <v>6.23</v>
      </c>
      <c r="C61" s="34" t="s">
        <v>59</v>
      </c>
      <c r="D61"/>
      <c r="E61"/>
    </row>
    <row r="62" spans="2:13" x14ac:dyDescent="0.25">
      <c r="B62" s="37">
        <v>6.25</v>
      </c>
      <c r="C62" s="34" t="s">
        <v>60</v>
      </c>
      <c r="D62"/>
      <c r="E62"/>
    </row>
    <row r="63" spans="2:13" x14ac:dyDescent="0.25">
      <c r="C63" s="34" t="s">
        <v>61</v>
      </c>
      <c r="D63"/>
      <c r="E63"/>
    </row>
    <row r="64" spans="2:13" x14ac:dyDescent="0.25">
      <c r="D64"/>
      <c r="E64"/>
    </row>
    <row r="65" spans="4:5" x14ac:dyDescent="0.25">
      <c r="D65"/>
      <c r="E65"/>
    </row>
    <row r="66" spans="4:5" x14ac:dyDescent="0.25">
      <c r="D66"/>
      <c r="E66"/>
    </row>
    <row r="67" spans="4:5" x14ac:dyDescent="0.25">
      <c r="D67"/>
      <c r="E67"/>
    </row>
    <row r="68" spans="4:5" x14ac:dyDescent="0.25">
      <c r="D68"/>
      <c r="E68"/>
    </row>
    <row r="69" spans="4:5" x14ac:dyDescent="0.25">
      <c r="D69"/>
      <c r="E69"/>
    </row>
    <row r="70" spans="4:5" x14ac:dyDescent="0.25">
      <c r="D70"/>
      <c r="E70"/>
    </row>
    <row r="71" spans="4:5" x14ac:dyDescent="0.25">
      <c r="D71"/>
      <c r="E71"/>
    </row>
    <row r="72" spans="4:5" x14ac:dyDescent="0.25">
      <c r="D72"/>
      <c r="E72"/>
    </row>
    <row r="73" spans="4:5" x14ac:dyDescent="0.25">
      <c r="D73"/>
      <c r="E73"/>
    </row>
    <row r="74" spans="4:5" x14ac:dyDescent="0.25">
      <c r="D74"/>
      <c r="E74"/>
    </row>
    <row r="75" spans="4:5" ht="15" customHeight="1" x14ac:dyDescent="0.25">
      <c r="D75"/>
      <c r="E75"/>
    </row>
    <row r="76" spans="4:5" ht="14.45" customHeight="1" x14ac:dyDescent="0.25">
      <c r="D76"/>
      <c r="E76"/>
    </row>
    <row r="77" spans="4:5" ht="14.45" customHeight="1" x14ac:dyDescent="0.25">
      <c r="D77"/>
      <c r="E77"/>
    </row>
    <row r="78" spans="4:5" ht="14.45" customHeight="1" x14ac:dyDescent="0.25">
      <c r="D78"/>
      <c r="E78"/>
    </row>
    <row r="79" spans="4:5" ht="15" customHeight="1" x14ac:dyDescent="0.25">
      <c r="D79"/>
      <c r="E79"/>
    </row>
    <row r="80" spans="4:5" ht="15" customHeight="1" x14ac:dyDescent="0.25"/>
    <row r="81" spans="12:12" customFormat="1" ht="14.45" customHeight="1" x14ac:dyDescent="0.25">
      <c r="L81" s="38"/>
    </row>
    <row r="82" spans="12:12" customFormat="1" ht="14.45" customHeight="1" x14ac:dyDescent="0.25">
      <c r="L82" s="38"/>
    </row>
    <row r="83" spans="12:12" customFormat="1" ht="14.45" customHeight="1" x14ac:dyDescent="0.25">
      <c r="L83" s="38"/>
    </row>
    <row r="84" spans="12:12" customFormat="1" ht="15" customHeight="1" x14ac:dyDescent="0.25">
      <c r="L84" s="38"/>
    </row>
    <row r="85" spans="12:12" customFormat="1" ht="15" customHeight="1" x14ac:dyDescent="0.25">
      <c r="L85" s="38"/>
    </row>
    <row r="86" spans="12:12" customFormat="1" ht="14.45" customHeight="1" x14ac:dyDescent="0.25">
      <c r="L86" s="38"/>
    </row>
    <row r="87" spans="12:12" customFormat="1" ht="14.45" customHeight="1" x14ac:dyDescent="0.25">
      <c r="L87" s="38"/>
    </row>
    <row r="88" spans="12:12" customFormat="1" ht="14.45" customHeight="1" x14ac:dyDescent="0.25">
      <c r="L88" s="38"/>
    </row>
    <row r="89" spans="12:12" customFormat="1" ht="14.45" customHeight="1" x14ac:dyDescent="0.25">
      <c r="L89" s="38"/>
    </row>
    <row r="90" spans="12:12" customFormat="1" ht="15" customHeight="1" x14ac:dyDescent="0.25">
      <c r="L90" s="38"/>
    </row>
    <row r="91" spans="12:12" customFormat="1" x14ac:dyDescent="0.25">
      <c r="L91" s="38"/>
    </row>
    <row r="92" spans="12:12" customFormat="1" x14ac:dyDescent="0.25">
      <c r="L92" s="38"/>
    </row>
    <row r="93" spans="12:12" customFormat="1" x14ac:dyDescent="0.25">
      <c r="L93" s="38"/>
    </row>
  </sheetData>
  <sheetProtection selectLockedCells="1" selectUnlockedCells="1"/>
  <mergeCells count="15">
    <mergeCell ref="M2:P2"/>
    <mergeCell ref="Q2:R2"/>
    <mergeCell ref="U2:V2"/>
    <mergeCell ref="B45:B51"/>
    <mergeCell ref="A17:A25"/>
    <mergeCell ref="B19:B21"/>
    <mergeCell ref="B23:B25"/>
    <mergeCell ref="A28:A36"/>
    <mergeCell ref="B30:B32"/>
    <mergeCell ref="B34:B36"/>
    <mergeCell ref="A5:A13"/>
    <mergeCell ref="B7:B9"/>
    <mergeCell ref="B11:B13"/>
    <mergeCell ref="L1:L4"/>
    <mergeCell ref="F2:J2"/>
  </mergeCells>
  <pageMargins left="0.7" right="0.7" top="0.75" bottom="0.75" header="0.3" footer="0.3"/>
  <pageSetup paperSize="9" scale="53" fitToHeight="2" orientation="landscape" r:id="rId1"/>
  <rowBreaks count="1" manualBreakCount="1">
    <brk id="43" max="2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A518-881C-4B67-961A-6994ADE1A33C}">
  <sheetPr codeName="Sheet1"/>
  <dimension ref="A1:BA97"/>
  <sheetViews>
    <sheetView showGridLines="0" tabSelected="1" topLeftCell="B1" zoomScale="130" zoomScaleNormal="130" zoomScaleSheetLayoutView="130" zoomScalePageLayoutView="60" workbookViewId="0">
      <pane xSplit="2" ySplit="4" topLeftCell="N27" activePane="bottomRight" state="frozen"/>
      <selection activeCell="B1" sqref="B1"/>
      <selection pane="topRight" activeCell="C1" sqref="C1"/>
      <selection pane="bottomLeft" activeCell="B5" sqref="B5"/>
      <selection pane="bottomRight" activeCell="N27" sqref="N27"/>
    </sheetView>
  </sheetViews>
  <sheetFormatPr defaultColWidth="8.85546875" defaultRowHeight="15" x14ac:dyDescent="0.25"/>
  <cols>
    <col min="3" max="3" width="26.28515625" customWidth="1"/>
    <col min="4" max="4" width="25.42578125" customWidth="1"/>
    <col min="5" max="5" width="7.5703125" style="1" customWidth="1"/>
    <col min="6" max="6" width="6" style="1" customWidth="1"/>
    <col min="7" max="7" width="4.42578125" style="1" customWidth="1"/>
    <col min="8" max="9" width="13.42578125" customWidth="1"/>
    <col min="10" max="10" width="9.85546875" style="3" customWidth="1"/>
    <col min="11" max="11" width="11" style="3" customWidth="1"/>
    <col min="12" max="12" width="12" customWidth="1"/>
    <col min="13" max="14" width="12.42578125" customWidth="1"/>
    <col min="15" max="15" width="14.5703125" customWidth="1"/>
    <col min="16" max="16" width="10.140625" style="30" customWidth="1"/>
    <col min="17" max="17" width="6.85546875" style="30" customWidth="1"/>
    <col min="18" max="18" width="12.42578125" style="3" customWidth="1"/>
    <col min="19" max="19" width="9.42578125" style="68" customWidth="1"/>
    <col min="20" max="20" width="13" style="2" customWidth="1"/>
    <col min="21" max="21" width="14.5703125" style="3" customWidth="1"/>
    <col min="22" max="22" width="13.5703125" style="3" customWidth="1"/>
    <col min="23" max="23" width="10.140625" style="16" customWidth="1"/>
    <col min="24" max="24" width="12.42578125" style="3" customWidth="1"/>
    <col min="25" max="25" width="9.7109375" style="68" customWidth="1"/>
    <col min="26" max="26" width="13" style="2" customWidth="1"/>
    <col min="27" max="27" width="14.5703125" style="3" customWidth="1"/>
    <col min="28" max="28" width="13.5703125" style="3" customWidth="1"/>
    <col min="29" max="29" width="16.140625" customWidth="1"/>
  </cols>
  <sheetData>
    <row r="1" spans="1:53" ht="49.5" customHeight="1" thickBot="1" x14ac:dyDescent="0.3">
      <c r="C1" t="s">
        <v>74</v>
      </c>
      <c r="H1" s="16"/>
      <c r="I1" s="16"/>
      <c r="J1" s="68"/>
      <c r="K1" s="68"/>
      <c r="L1" s="16"/>
      <c r="M1" s="16"/>
      <c r="N1" s="151" t="s">
        <v>125</v>
      </c>
      <c r="O1" s="151" t="s">
        <v>125</v>
      </c>
      <c r="P1" s="174" t="s">
        <v>9</v>
      </c>
      <c r="Q1" s="156"/>
      <c r="V1" s="151" t="s">
        <v>125</v>
      </c>
      <c r="W1" s="180" t="s">
        <v>9</v>
      </c>
      <c r="AB1" s="151" t="s">
        <v>125</v>
      </c>
    </row>
    <row r="2" spans="1:53" ht="19.5" thickBot="1" x14ac:dyDescent="0.4">
      <c r="C2" t="s">
        <v>94</v>
      </c>
      <c r="E2" s="177" t="s">
        <v>89</v>
      </c>
      <c r="F2" s="177"/>
      <c r="G2" s="177"/>
      <c r="H2" s="177"/>
      <c r="I2" s="177"/>
      <c r="J2" s="177"/>
      <c r="K2" s="177"/>
      <c r="L2" s="177"/>
      <c r="M2" s="177"/>
      <c r="N2" s="177"/>
      <c r="O2" s="122"/>
      <c r="P2" s="174"/>
      <c r="Q2" s="178" t="s">
        <v>98</v>
      </c>
      <c r="R2" s="178"/>
      <c r="S2" s="178"/>
      <c r="T2" s="178"/>
      <c r="U2" s="178"/>
      <c r="V2" s="179"/>
      <c r="W2" s="180"/>
      <c r="X2" s="165" t="s">
        <v>114</v>
      </c>
      <c r="Y2" s="166"/>
      <c r="Z2" s="166"/>
      <c r="AA2" s="166"/>
      <c r="AB2" s="167"/>
      <c r="AC2" s="145"/>
    </row>
    <row r="3" spans="1:53" s="5" customFormat="1" ht="125.25" customHeight="1" x14ac:dyDescent="0.25">
      <c r="E3" s="6" t="s">
        <v>129</v>
      </c>
      <c r="F3" s="6" t="s">
        <v>3</v>
      </c>
      <c r="G3" s="6" t="s">
        <v>4</v>
      </c>
      <c r="H3" s="9" t="s">
        <v>40</v>
      </c>
      <c r="I3" s="9" t="s">
        <v>95</v>
      </c>
      <c r="J3" s="184" t="s">
        <v>39</v>
      </c>
      <c r="K3" s="27" t="s">
        <v>62</v>
      </c>
      <c r="L3" s="186" t="s">
        <v>133</v>
      </c>
      <c r="M3" s="5" t="s">
        <v>126</v>
      </c>
      <c r="N3" s="5" t="s">
        <v>128</v>
      </c>
      <c r="O3" s="5" t="s">
        <v>127</v>
      </c>
      <c r="P3" s="174"/>
      <c r="Q3" s="6" t="s">
        <v>130</v>
      </c>
      <c r="R3" s="129" t="s">
        <v>5</v>
      </c>
      <c r="S3" s="27" t="s">
        <v>99</v>
      </c>
      <c r="T3" s="185" t="s">
        <v>131</v>
      </c>
      <c r="U3" s="187" t="s">
        <v>132</v>
      </c>
      <c r="V3" s="5" t="s">
        <v>97</v>
      </c>
      <c r="W3" s="180"/>
      <c r="X3" s="129" t="s">
        <v>5</v>
      </c>
      <c r="Y3" s="27" t="s">
        <v>115</v>
      </c>
      <c r="Z3" s="185" t="s">
        <v>131</v>
      </c>
      <c r="AA3" s="187" t="s">
        <v>134</v>
      </c>
      <c r="AB3" s="129" t="s">
        <v>8</v>
      </c>
      <c r="AC3" s="5" t="s">
        <v>116</v>
      </c>
    </row>
    <row r="4" spans="1:53" s="5" customFormat="1" ht="26.45" customHeight="1" thickBot="1" x14ac:dyDescent="0.3">
      <c r="A4" s="7" t="s">
        <v>14</v>
      </c>
      <c r="B4" s="7" t="s">
        <v>14</v>
      </c>
      <c r="C4" s="8"/>
      <c r="E4" s="9"/>
      <c r="F4" s="9"/>
      <c r="G4" s="9"/>
      <c r="H4" s="70" t="s">
        <v>15</v>
      </c>
      <c r="I4" s="70" t="s">
        <v>96</v>
      </c>
      <c r="J4" s="72" t="s">
        <v>16</v>
      </c>
      <c r="K4" s="72" t="s">
        <v>17</v>
      </c>
      <c r="L4" s="70" t="s">
        <v>17</v>
      </c>
      <c r="M4" s="70" t="s">
        <v>18</v>
      </c>
      <c r="N4" s="70" t="s">
        <v>17</v>
      </c>
      <c r="O4" s="120" t="s">
        <v>18</v>
      </c>
      <c r="P4" s="174"/>
      <c r="Q4" s="156"/>
      <c r="R4" s="120" t="s">
        <v>15</v>
      </c>
      <c r="S4" s="70"/>
      <c r="T4" s="152" t="s">
        <v>16</v>
      </c>
      <c r="U4" s="120" t="s">
        <v>17</v>
      </c>
      <c r="V4" s="120" t="s">
        <v>18</v>
      </c>
      <c r="W4" s="180"/>
      <c r="X4" s="120" t="s">
        <v>15</v>
      </c>
      <c r="Y4" s="70"/>
      <c r="Z4" s="152" t="s">
        <v>16</v>
      </c>
      <c r="AA4" s="120" t="s">
        <v>17</v>
      </c>
      <c r="AB4" s="120" t="s">
        <v>18</v>
      </c>
      <c r="AC4" s="120" t="s">
        <v>17</v>
      </c>
    </row>
    <row r="5" spans="1:53" ht="15" customHeight="1" thickBot="1" x14ac:dyDescent="0.3">
      <c r="A5" s="170" t="s">
        <v>22</v>
      </c>
      <c r="B5" s="170" t="s">
        <v>22</v>
      </c>
      <c r="C5" s="10" t="s">
        <v>23</v>
      </c>
      <c r="D5" s="11" t="s">
        <v>24</v>
      </c>
      <c r="E5" s="159">
        <v>62.7</v>
      </c>
      <c r="F5" s="12" t="s">
        <v>25</v>
      </c>
      <c r="G5" s="12">
        <v>8</v>
      </c>
      <c r="H5" s="74">
        <v>17</v>
      </c>
      <c r="I5" s="74"/>
      <c r="J5" s="125">
        <f>[1]Variants!$F$10</f>
        <v>166.90192192120114</v>
      </c>
      <c r="K5" s="125">
        <f>J5*[1]Variants!$F$758</f>
        <v>10615.129136110314</v>
      </c>
      <c r="L5" s="76">
        <f>K5/0.9</f>
        <v>11794.587929011459</v>
      </c>
      <c r="M5" s="77">
        <v>0</v>
      </c>
      <c r="N5" s="130">
        <f>L5/2.5</f>
        <v>4717.8351716045836</v>
      </c>
      <c r="O5" s="157">
        <f>1-(N5/N5)</f>
        <v>0</v>
      </c>
      <c r="P5" s="13"/>
      <c r="Q5" s="159">
        <v>67.319999999999993</v>
      </c>
      <c r="R5" s="121">
        <v>16.96</v>
      </c>
      <c r="S5" s="78" t="s">
        <v>100</v>
      </c>
      <c r="T5" s="121">
        <v>212</v>
      </c>
      <c r="U5" s="131">
        <v>17061</v>
      </c>
      <c r="V5" s="132">
        <f>1-(U5/U5)</f>
        <v>0</v>
      </c>
      <c r="W5" s="13"/>
      <c r="X5" s="121">
        <v>16.95</v>
      </c>
      <c r="Y5" s="78" t="s">
        <v>117</v>
      </c>
      <c r="Z5" s="121">
        <v>208</v>
      </c>
      <c r="AA5" s="150">
        <v>5614</v>
      </c>
      <c r="AB5" s="132">
        <f>1-(AA5/AA5)</f>
        <v>0</v>
      </c>
    </row>
    <row r="6" spans="1:53" ht="15.75" thickBot="1" x14ac:dyDescent="0.3">
      <c r="A6" s="170"/>
      <c r="B6" s="170"/>
      <c r="C6" s="15"/>
      <c r="D6" s="16"/>
      <c r="H6" s="16"/>
      <c r="I6" s="16"/>
      <c r="J6" s="81"/>
      <c r="K6" s="68"/>
      <c r="L6" s="82"/>
      <c r="M6" s="16"/>
      <c r="N6" s="17"/>
      <c r="P6" s="13"/>
      <c r="Q6" s="1"/>
      <c r="R6" s="42"/>
      <c r="S6" s="83"/>
      <c r="T6" s="42"/>
      <c r="U6" s="133"/>
      <c r="W6" s="13"/>
      <c r="X6" s="42"/>
      <c r="Y6" s="83"/>
      <c r="Z6" s="42"/>
      <c r="AA6" s="141"/>
    </row>
    <row r="7" spans="1:53" x14ac:dyDescent="0.25">
      <c r="A7" s="170"/>
      <c r="B7" s="170"/>
      <c r="C7" s="171" t="s">
        <v>27</v>
      </c>
      <c r="D7" s="18" t="s">
        <v>28</v>
      </c>
      <c r="E7" s="19"/>
      <c r="F7" s="19" t="s">
        <v>29</v>
      </c>
      <c r="G7" s="19">
        <v>3</v>
      </c>
      <c r="H7" s="87">
        <v>20</v>
      </c>
      <c r="I7" s="87"/>
      <c r="J7" s="126">
        <f>[1]Variants!$H$10</f>
        <v>93.82136672034585</v>
      </c>
      <c r="K7" s="126">
        <f>J7*[1]Variants!$H$758</f>
        <v>5686.9821437537639</v>
      </c>
      <c r="L7" s="89">
        <f>K7/0.9</f>
        <v>6318.8690486152927</v>
      </c>
      <c r="M7" s="90">
        <f>1-(J7/J$5)</f>
        <v>0.43786527057105173</v>
      </c>
      <c r="N7" s="135">
        <f t="shared" ref="N7:N36" si="0">L7/2.5</f>
        <v>2527.5476194461171</v>
      </c>
      <c r="O7" s="90">
        <f>1-(N7/N5)</f>
        <v>0.46425690438301759</v>
      </c>
      <c r="P7" s="13"/>
      <c r="Q7" s="19"/>
      <c r="R7" s="134">
        <v>19.73</v>
      </c>
      <c r="S7" s="91" t="s">
        <v>101</v>
      </c>
      <c r="T7" s="153">
        <v>75</v>
      </c>
      <c r="U7" s="136">
        <v>5412</v>
      </c>
      <c r="V7" s="123">
        <f>1-(U7/U5)</f>
        <v>0.68278529980657643</v>
      </c>
      <c r="W7" s="13"/>
      <c r="X7" s="134">
        <v>19.79</v>
      </c>
      <c r="Y7" s="91" t="s">
        <v>111</v>
      </c>
      <c r="Z7" s="153">
        <v>72</v>
      </c>
      <c r="AA7" s="136">
        <v>1951</v>
      </c>
      <c r="AB7" s="123">
        <f>1-(AA7/AA5)</f>
        <v>0.65247595297470617</v>
      </c>
      <c r="AC7">
        <v>-3423</v>
      </c>
    </row>
    <row r="8" spans="1:53" x14ac:dyDescent="0.25">
      <c r="A8" s="170"/>
      <c r="B8" s="170"/>
      <c r="C8" s="172"/>
      <c r="H8" s="16"/>
      <c r="I8" s="16"/>
      <c r="J8" s="68"/>
      <c r="K8" s="68"/>
      <c r="L8" s="82"/>
      <c r="M8" s="16"/>
      <c r="N8" s="17"/>
      <c r="O8" s="16"/>
      <c r="P8" s="13"/>
      <c r="Q8" s="1"/>
      <c r="R8" s="42"/>
      <c r="S8" s="83"/>
      <c r="T8" s="42"/>
      <c r="U8" s="133"/>
      <c r="V8"/>
      <c r="W8" s="13"/>
      <c r="X8" s="42"/>
      <c r="Y8" s="83"/>
      <c r="Z8" s="42"/>
      <c r="AA8" s="141"/>
      <c r="AB8"/>
    </row>
    <row r="9" spans="1:53" ht="15.75" thickBot="1" x14ac:dyDescent="0.3">
      <c r="A9" s="170"/>
      <c r="B9" s="170"/>
      <c r="C9" s="173"/>
      <c r="D9" s="21" t="s">
        <v>30</v>
      </c>
      <c r="E9" s="22"/>
      <c r="F9" s="22" t="s">
        <v>31</v>
      </c>
      <c r="G9" s="22">
        <v>1</v>
      </c>
      <c r="H9" s="102">
        <v>20</v>
      </c>
      <c r="I9" s="102"/>
      <c r="J9" s="127">
        <f>[1]Variants!$I$10</f>
        <v>69.078154737324382</v>
      </c>
      <c r="K9" s="127">
        <f>J9*[1]Variants!$I$758</f>
        <v>4187.1723494029175</v>
      </c>
      <c r="L9" s="104">
        <f>K9/0.9</f>
        <v>4652.4137215587971</v>
      </c>
      <c r="M9" s="105">
        <f>1-(J9/J$5)</f>
        <v>0.58611528290286541</v>
      </c>
      <c r="N9" s="138">
        <f t="shared" si="0"/>
        <v>1860.9654886235189</v>
      </c>
      <c r="O9" s="105">
        <f>1-(N9/N5)</f>
        <v>0.60554673469217746</v>
      </c>
      <c r="P9" s="13"/>
      <c r="Q9" s="22"/>
      <c r="R9" s="137">
        <v>20</v>
      </c>
      <c r="S9" s="106" t="s">
        <v>102</v>
      </c>
      <c r="T9" s="154">
        <v>39</v>
      </c>
      <c r="U9" s="139">
        <v>2831</v>
      </c>
      <c r="V9" s="124">
        <f>1-(U9/U5)</f>
        <v>0.83406599847605656</v>
      </c>
      <c r="W9" s="13"/>
      <c r="X9" s="137">
        <v>20</v>
      </c>
      <c r="Y9" s="106" t="s">
        <v>102</v>
      </c>
      <c r="Z9" s="154">
        <v>36</v>
      </c>
      <c r="AA9" s="144">
        <v>979</v>
      </c>
      <c r="AB9" s="124">
        <f>1-(AA9/AA5)</f>
        <v>0.82561453509084437</v>
      </c>
    </row>
    <row r="10" spans="1:53" ht="15.75" thickBot="1" x14ac:dyDescent="0.3">
      <c r="A10" s="170"/>
      <c r="B10" s="170"/>
      <c r="C10" s="15"/>
      <c r="H10" s="16"/>
      <c r="I10" s="16"/>
      <c r="J10" s="81"/>
      <c r="K10" s="68"/>
      <c r="L10" s="82"/>
      <c r="M10" s="16"/>
      <c r="N10" s="17"/>
      <c r="O10" s="16"/>
      <c r="P10" s="13"/>
      <c r="Q10" s="1"/>
      <c r="R10" s="42"/>
      <c r="S10" s="83"/>
      <c r="T10" s="42"/>
      <c r="U10" s="133"/>
      <c r="V10"/>
      <c r="W10" s="13"/>
      <c r="X10" s="42"/>
      <c r="Y10" s="83"/>
      <c r="Z10" s="42"/>
      <c r="AA10" s="141"/>
      <c r="AB10"/>
    </row>
    <row r="11" spans="1:53" x14ac:dyDescent="0.25">
      <c r="A11" s="170"/>
      <c r="B11" s="170"/>
      <c r="C11" s="171" t="s">
        <v>32</v>
      </c>
      <c r="D11" s="18" t="s">
        <v>28</v>
      </c>
      <c r="E11" s="19"/>
      <c r="F11" s="19" t="s">
        <v>29</v>
      </c>
      <c r="G11" s="19">
        <v>3</v>
      </c>
      <c r="H11" s="87">
        <v>20</v>
      </c>
      <c r="I11" s="87"/>
      <c r="J11" s="126">
        <f>[1]Variants!$J$10</f>
        <v>72.961182629179518</v>
      </c>
      <c r="K11" s="126">
        <f>J11*[1]Variants!$J$758</f>
        <v>4640.4041763984469</v>
      </c>
      <c r="L11" s="89">
        <f>K11/0.9</f>
        <v>5156.0046404427185</v>
      </c>
      <c r="M11" s="90">
        <f>1-(J11/J$5)</f>
        <v>0.56284995529514359</v>
      </c>
      <c r="N11" s="135">
        <f t="shared" si="0"/>
        <v>2062.4018561770872</v>
      </c>
      <c r="O11" s="90">
        <f>1-(N11/N5)</f>
        <v>0.5628499552951437</v>
      </c>
      <c r="P11" s="13"/>
      <c r="Q11" s="19"/>
      <c r="R11" s="134">
        <v>19.77</v>
      </c>
      <c r="S11" s="91" t="s">
        <v>103</v>
      </c>
      <c r="T11" s="153">
        <v>73</v>
      </c>
      <c r="U11" s="136">
        <v>5213</v>
      </c>
      <c r="V11" s="123">
        <f>1-(U11/U5)</f>
        <v>0.69444932887872923</v>
      </c>
      <c r="W11" s="13"/>
      <c r="X11" s="134">
        <v>19.829999999999998</v>
      </c>
      <c r="Y11" s="91" t="s">
        <v>111</v>
      </c>
      <c r="Z11" s="153">
        <v>70</v>
      </c>
      <c r="AA11" s="143">
        <v>1876</v>
      </c>
      <c r="AB11" s="123">
        <f>1-(AA11/AA5)</f>
        <v>0.66583541147132164</v>
      </c>
    </row>
    <row r="12" spans="1:53" x14ac:dyDescent="0.25">
      <c r="A12" s="170"/>
      <c r="B12" s="170"/>
      <c r="C12" s="172"/>
      <c r="H12" s="16"/>
      <c r="I12" s="16"/>
      <c r="J12" s="68"/>
      <c r="K12" s="68"/>
      <c r="L12" s="82"/>
      <c r="M12" s="16"/>
      <c r="N12" s="17"/>
      <c r="O12" s="16"/>
      <c r="P12" s="13"/>
      <c r="Q12" s="1"/>
      <c r="R12" s="42"/>
      <c r="S12" s="83"/>
      <c r="T12" s="42"/>
      <c r="U12" s="133"/>
      <c r="V12"/>
      <c r="W12" s="13"/>
      <c r="X12" s="42"/>
      <c r="Y12" s="83"/>
      <c r="Z12" s="42"/>
      <c r="AA12" s="141"/>
      <c r="AB12"/>
    </row>
    <row r="13" spans="1:53" ht="15.75" thickBot="1" x14ac:dyDescent="0.3">
      <c r="A13" s="170"/>
      <c r="B13" s="170"/>
      <c r="C13" s="173"/>
      <c r="D13" s="21" t="s">
        <v>30</v>
      </c>
      <c r="E13" s="22"/>
      <c r="F13" s="22" t="s">
        <v>31</v>
      </c>
      <c r="G13" s="22">
        <v>1</v>
      </c>
      <c r="H13" s="102">
        <v>20</v>
      </c>
      <c r="I13" s="102"/>
      <c r="J13" s="127">
        <f>[1]Variants!$K$10</f>
        <v>27.081907707234876</v>
      </c>
      <c r="K13" s="127">
        <f>J13*[1]Variants!$K$758</f>
        <v>1722.4364120878454</v>
      </c>
      <c r="L13" s="104">
        <f>K13/0.9</f>
        <v>1913.8182356531615</v>
      </c>
      <c r="M13" s="105">
        <f>1-(J13/J$5)</f>
        <v>0.83773759226079514</v>
      </c>
      <c r="N13" s="138">
        <f t="shared" si="0"/>
        <v>765.52729426126461</v>
      </c>
      <c r="O13" s="105">
        <f>1-(N13/N5)</f>
        <v>0.83773759226079514</v>
      </c>
      <c r="P13" s="13"/>
      <c r="Q13" s="22"/>
      <c r="R13" s="137">
        <v>20.04</v>
      </c>
      <c r="S13" s="106" t="s">
        <v>104</v>
      </c>
      <c r="T13" s="154">
        <v>29</v>
      </c>
      <c r="U13" s="139">
        <v>2048</v>
      </c>
      <c r="V13" s="124">
        <f>1-(U13/U5)</f>
        <v>0.87996014301623582</v>
      </c>
      <c r="W13" s="13"/>
      <c r="X13" s="137">
        <v>20.04</v>
      </c>
      <c r="Y13" s="106" t="s">
        <v>107</v>
      </c>
      <c r="Z13" s="154">
        <v>26</v>
      </c>
      <c r="AA13" s="144">
        <v>693</v>
      </c>
      <c r="AB13" s="124">
        <f>1-(AA13/AA5)</f>
        <v>0.87655860349127179</v>
      </c>
    </row>
    <row r="14" spans="1:53" x14ac:dyDescent="0.25">
      <c r="A14" s="15"/>
      <c r="B14" s="15"/>
      <c r="C14" s="15"/>
      <c r="H14" s="16"/>
      <c r="I14" s="16"/>
      <c r="J14" s="81"/>
      <c r="K14" s="68"/>
      <c r="L14" s="16"/>
      <c r="M14" s="16"/>
      <c r="N14" s="155"/>
      <c r="P14" s="1"/>
      <c r="Q14" s="1"/>
      <c r="R14" s="140"/>
      <c r="S14" s="83"/>
      <c r="T14" s="42"/>
      <c r="U14" s="141"/>
      <c r="W14" s="32"/>
      <c r="X14" s="42"/>
      <c r="Y14" s="83"/>
      <c r="Z14" s="42"/>
      <c r="AA14" s="141"/>
    </row>
    <row r="15" spans="1:53" x14ac:dyDescent="0.25">
      <c r="H15" s="16"/>
      <c r="I15" s="16"/>
      <c r="J15" s="81"/>
      <c r="K15" s="81"/>
      <c r="L15" s="16"/>
      <c r="M15" s="16"/>
      <c r="N15" s="155"/>
      <c r="P15" s="146"/>
      <c r="Q15" s="1"/>
      <c r="R15" s="140"/>
      <c r="S15" s="83"/>
      <c r="T15" s="42"/>
      <c r="U15" s="141"/>
      <c r="W15" s="32"/>
      <c r="X15" s="42"/>
      <c r="Y15" s="83"/>
      <c r="Z15" s="42"/>
      <c r="AA15" s="141"/>
    </row>
    <row r="16" spans="1:53" s="28" customFormat="1" ht="27" customHeight="1" thickBot="1" x14ac:dyDescent="0.3">
      <c r="A16" s="7" t="s">
        <v>33</v>
      </c>
      <c r="B16" s="7" t="s">
        <v>33</v>
      </c>
      <c r="C16" s="8"/>
      <c r="D16" s="5"/>
      <c r="E16" s="9"/>
      <c r="F16" s="9"/>
      <c r="G16" s="9"/>
      <c r="H16" s="9" t="s">
        <v>15</v>
      </c>
      <c r="I16" s="9"/>
      <c r="J16" s="128"/>
      <c r="K16" s="128"/>
      <c r="L16" s="9" t="s">
        <v>17</v>
      </c>
      <c r="M16" s="9" t="s">
        <v>18</v>
      </c>
      <c r="N16" s="155"/>
      <c r="O16" s="9"/>
      <c r="P16" s="146"/>
      <c r="Q16" s="9"/>
      <c r="R16" s="24"/>
      <c r="S16" s="24"/>
      <c r="T16" s="128"/>
      <c r="U16" s="26"/>
      <c r="V16" s="27"/>
      <c r="W16" s="32"/>
      <c r="X16" s="128"/>
      <c r="Y16" s="24"/>
      <c r="Z16" s="128"/>
      <c r="AA16" s="26"/>
      <c r="AB16" s="27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ht="15.75" thickBot="1" x14ac:dyDescent="0.3">
      <c r="A17" s="176" t="s">
        <v>34</v>
      </c>
      <c r="B17" s="176" t="s">
        <v>34</v>
      </c>
      <c r="C17" s="10" t="s">
        <v>23</v>
      </c>
      <c r="D17" s="11" t="s">
        <v>24</v>
      </c>
      <c r="E17" s="159">
        <v>147.9</v>
      </c>
      <c r="F17" s="12" t="s">
        <v>25</v>
      </c>
      <c r="G17" s="12">
        <v>10</v>
      </c>
      <c r="H17" s="74">
        <v>17</v>
      </c>
      <c r="I17" s="74"/>
      <c r="J17" s="125">
        <f>[2]Variants!$F$10</f>
        <v>109.76025558937813</v>
      </c>
      <c r="K17" s="125">
        <f>J17*[2]Variants!$F$758</f>
        <v>16329.033224031786</v>
      </c>
      <c r="L17" s="76">
        <f>K17/0.9</f>
        <v>18143.370248924206</v>
      </c>
      <c r="M17" s="77">
        <v>0</v>
      </c>
      <c r="N17" s="130">
        <f t="shared" si="0"/>
        <v>7257.3480995696827</v>
      </c>
      <c r="O17" s="158">
        <f>1-(N17/N17)</f>
        <v>0</v>
      </c>
      <c r="P17" s="13"/>
      <c r="Q17" s="159">
        <v>164.88</v>
      </c>
      <c r="R17" s="121">
        <v>17.27</v>
      </c>
      <c r="S17" s="78" t="s">
        <v>105</v>
      </c>
      <c r="T17" s="121">
        <v>108</v>
      </c>
      <c r="U17" s="142">
        <v>21236</v>
      </c>
      <c r="V17" s="132">
        <f>1-(U17/U17)</f>
        <v>0</v>
      </c>
      <c r="W17" s="13"/>
      <c r="X17" s="121">
        <v>16.95</v>
      </c>
      <c r="Y17" s="78" t="s">
        <v>118</v>
      </c>
      <c r="Z17" s="121">
        <v>101</v>
      </c>
      <c r="AA17" s="150">
        <v>6695</v>
      </c>
      <c r="AB17" s="132">
        <f>1-(AA17/AA17)</f>
        <v>0</v>
      </c>
    </row>
    <row r="18" spans="1:53" ht="15.75" thickBot="1" x14ac:dyDescent="0.3">
      <c r="A18" s="176"/>
      <c r="B18" s="176"/>
      <c r="C18" s="15"/>
      <c r="D18" s="16"/>
      <c r="H18" s="16"/>
      <c r="I18" s="16"/>
      <c r="J18" s="68"/>
      <c r="K18" s="68"/>
      <c r="L18" s="82"/>
      <c r="M18" s="16"/>
      <c r="N18" s="17"/>
      <c r="P18" s="13"/>
      <c r="Q18" s="1"/>
      <c r="R18" s="42"/>
      <c r="S18" s="83"/>
      <c r="T18" s="42"/>
      <c r="U18" s="141"/>
      <c r="W18" s="13"/>
      <c r="X18" s="42"/>
      <c r="Y18" s="83"/>
      <c r="Z18" s="42"/>
      <c r="AA18" s="141"/>
    </row>
    <row r="19" spans="1:53" x14ac:dyDescent="0.25">
      <c r="A19" s="176"/>
      <c r="B19" s="176"/>
      <c r="C19" s="171" t="s">
        <v>27</v>
      </c>
      <c r="D19" s="18" t="s">
        <v>28</v>
      </c>
      <c r="E19" s="19"/>
      <c r="F19" s="19" t="s">
        <v>29</v>
      </c>
      <c r="G19" s="19">
        <v>3</v>
      </c>
      <c r="H19" s="87">
        <v>20</v>
      </c>
      <c r="I19" s="87"/>
      <c r="J19" s="126">
        <f>[2]Variants!$H$10</f>
        <v>92.343068936796584</v>
      </c>
      <c r="K19" s="126">
        <f>J19*[2]Variants!$H$758</f>
        <v>13410.522186346283</v>
      </c>
      <c r="L19" s="89">
        <f>K19/0.9</f>
        <v>14900.580207051426</v>
      </c>
      <c r="M19" s="90">
        <f>1-(J19/J$17)</f>
        <v>0.15868391121227554</v>
      </c>
      <c r="N19" s="135">
        <f t="shared" si="0"/>
        <v>5960.2320828205702</v>
      </c>
      <c r="O19" s="90">
        <f>1-(N19/N17)</f>
        <v>0.17873140421995515</v>
      </c>
      <c r="P19" s="13"/>
      <c r="Q19" s="19"/>
      <c r="R19" s="134">
        <v>19.690000000000001</v>
      </c>
      <c r="S19" s="91" t="s">
        <v>106</v>
      </c>
      <c r="T19" s="153">
        <v>76</v>
      </c>
      <c r="U19" s="143">
        <v>13344</v>
      </c>
      <c r="V19" s="123">
        <f>1-(U19/U17)</f>
        <v>0.3716330759088341</v>
      </c>
      <c r="W19" s="13"/>
      <c r="X19" s="134">
        <v>19.71</v>
      </c>
      <c r="Y19" s="91" t="s">
        <v>119</v>
      </c>
      <c r="Z19" s="153">
        <v>75</v>
      </c>
      <c r="AA19" s="143">
        <v>4919</v>
      </c>
      <c r="AB19" s="123">
        <f>1-(AA19/AA17)</f>
        <v>0.26527259148618376</v>
      </c>
    </row>
    <row r="20" spans="1:53" x14ac:dyDescent="0.25">
      <c r="A20" s="176"/>
      <c r="B20" s="176"/>
      <c r="C20" s="172"/>
      <c r="H20" s="16"/>
      <c r="I20" s="16"/>
      <c r="J20" s="68"/>
      <c r="K20" s="68"/>
      <c r="L20" s="82"/>
      <c r="M20" s="16"/>
      <c r="N20" s="17"/>
      <c r="O20" s="16"/>
      <c r="P20" s="13"/>
      <c r="Q20" s="1"/>
      <c r="R20" s="42"/>
      <c r="S20" s="83"/>
      <c r="T20" s="42"/>
      <c r="U20" s="141"/>
      <c r="V20"/>
      <c r="W20" s="13"/>
      <c r="X20" s="42"/>
      <c r="Y20" s="83"/>
      <c r="Z20" s="42"/>
      <c r="AA20" s="141"/>
      <c r="AB20"/>
    </row>
    <row r="21" spans="1:53" ht="15.75" thickBot="1" x14ac:dyDescent="0.3">
      <c r="A21" s="176"/>
      <c r="B21" s="176"/>
      <c r="C21" s="173"/>
      <c r="D21" s="21" t="s">
        <v>30</v>
      </c>
      <c r="E21" s="22"/>
      <c r="F21" s="22" t="s">
        <v>31</v>
      </c>
      <c r="G21" s="22">
        <v>1</v>
      </c>
      <c r="H21" s="102">
        <v>20</v>
      </c>
      <c r="I21" s="102"/>
      <c r="J21" s="127">
        <f>[2]Variants!$I$10</f>
        <v>65.921920457795224</v>
      </c>
      <c r="K21" s="127">
        <f>J21*[2]Variants!$I$758</f>
        <v>9573.5108984833114</v>
      </c>
      <c r="L21" s="104">
        <f>K21/0.9</f>
        <v>10637.234331648124</v>
      </c>
      <c r="M21" s="105">
        <f>1-(J21/J$17)</f>
        <v>0.39940081130628569</v>
      </c>
      <c r="N21" s="138">
        <f t="shared" si="0"/>
        <v>4254.8937326592495</v>
      </c>
      <c r="O21" s="105">
        <f>1-(N21/N17)</f>
        <v>0.41371232655747359</v>
      </c>
      <c r="P21" s="13"/>
      <c r="Q21" s="22"/>
      <c r="R21" s="137">
        <v>19.93</v>
      </c>
      <c r="S21" s="106" t="s">
        <v>107</v>
      </c>
      <c r="T21" s="154">
        <v>42</v>
      </c>
      <c r="U21" s="144">
        <v>7424</v>
      </c>
      <c r="V21" s="124">
        <f>1-(U21/U17)</f>
        <v>0.65040497268788844</v>
      </c>
      <c r="W21" s="13"/>
      <c r="X21" s="137">
        <v>19.86</v>
      </c>
      <c r="Y21" s="106" t="s">
        <v>102</v>
      </c>
      <c r="Z21" s="154">
        <v>40</v>
      </c>
      <c r="AA21" s="144">
        <v>2659</v>
      </c>
      <c r="AB21" s="124">
        <f>1-(AA21/AA17)</f>
        <v>0.60283793876026892</v>
      </c>
    </row>
    <row r="22" spans="1:53" ht="15.75" thickBot="1" x14ac:dyDescent="0.3">
      <c r="A22" s="176"/>
      <c r="B22" s="176"/>
      <c r="C22" s="15"/>
      <c r="H22" s="16"/>
      <c r="I22" s="16"/>
      <c r="J22" s="68"/>
      <c r="K22" s="68"/>
      <c r="L22" s="82"/>
      <c r="M22" s="16"/>
      <c r="N22" s="17"/>
      <c r="O22" s="16"/>
      <c r="P22" s="13"/>
      <c r="Q22" s="1"/>
      <c r="R22" s="42"/>
      <c r="S22" s="83"/>
      <c r="T22" s="42"/>
      <c r="U22" s="141"/>
      <c r="V22"/>
      <c r="W22" s="13"/>
      <c r="X22" s="42"/>
      <c r="Y22" s="83"/>
      <c r="Z22" s="42"/>
      <c r="AA22" s="141"/>
      <c r="AB22"/>
    </row>
    <row r="23" spans="1:53" x14ac:dyDescent="0.25">
      <c r="A23" s="176"/>
      <c r="B23" s="176"/>
      <c r="C23" s="171" t="s">
        <v>32</v>
      </c>
      <c r="D23" s="18" t="s">
        <v>28</v>
      </c>
      <c r="E23" s="19"/>
      <c r="F23" s="19" t="s">
        <v>29</v>
      </c>
      <c r="G23" s="19">
        <v>3</v>
      </c>
      <c r="H23" s="87">
        <v>20</v>
      </c>
      <c r="I23" s="87"/>
      <c r="J23" s="126">
        <f>[2]Variants!$J$10</f>
        <v>64.871727764962827</v>
      </c>
      <c r="K23" s="126">
        <f>J23*[2]Variants!$J$758</f>
        <v>9650.9669395935198</v>
      </c>
      <c r="L23" s="89">
        <f>K23/0.9</f>
        <v>10723.296599548356</v>
      </c>
      <c r="M23" s="90">
        <f>1-(J23/J$17)</f>
        <v>0.40896887113990388</v>
      </c>
      <c r="N23" s="135">
        <f t="shared" si="0"/>
        <v>4289.318639819342</v>
      </c>
      <c r="O23" s="90">
        <f>1-(N23/N17)</f>
        <v>0.40896887113990399</v>
      </c>
      <c r="P23" s="13"/>
      <c r="Q23" s="19"/>
      <c r="R23" s="134">
        <v>19.78</v>
      </c>
      <c r="S23" s="91" t="s">
        <v>108</v>
      </c>
      <c r="T23" s="153">
        <v>70</v>
      </c>
      <c r="U23" s="143">
        <v>12271</v>
      </c>
      <c r="V23" s="123">
        <f>1-(U23/U17)</f>
        <v>0.42216048220003766</v>
      </c>
      <c r="W23" s="13"/>
      <c r="X23" s="134">
        <v>19.809999999999999</v>
      </c>
      <c r="Y23" s="91" t="s">
        <v>111</v>
      </c>
      <c r="Z23" s="153">
        <v>68</v>
      </c>
      <c r="AA23" s="143">
        <v>4516</v>
      </c>
      <c r="AB23" s="123">
        <f>1-(AA23/AA17)</f>
        <v>0.32546676624346527</v>
      </c>
    </row>
    <row r="24" spans="1:53" x14ac:dyDescent="0.25">
      <c r="A24" s="176"/>
      <c r="B24" s="176"/>
      <c r="C24" s="172"/>
      <c r="H24" s="16"/>
      <c r="I24" s="16"/>
      <c r="J24" s="68"/>
      <c r="K24" s="68"/>
      <c r="L24" s="82"/>
      <c r="M24" s="16"/>
      <c r="N24" s="17"/>
      <c r="O24" s="16"/>
      <c r="P24" s="13"/>
      <c r="Q24" s="1"/>
      <c r="R24" s="42"/>
      <c r="S24" s="83"/>
      <c r="T24" s="42"/>
      <c r="U24" s="141"/>
      <c r="V24"/>
      <c r="W24" s="13"/>
      <c r="X24" s="42"/>
      <c r="Y24" s="83"/>
      <c r="Z24" s="42"/>
      <c r="AA24" s="141"/>
      <c r="AB24"/>
    </row>
    <row r="25" spans="1:53" ht="15.75" thickBot="1" x14ac:dyDescent="0.3">
      <c r="A25" s="176"/>
      <c r="B25" s="176"/>
      <c r="C25" s="173"/>
      <c r="D25" s="21" t="s">
        <v>30</v>
      </c>
      <c r="E25" s="22"/>
      <c r="F25" s="22" t="s">
        <v>31</v>
      </c>
      <c r="G25" s="22">
        <v>1</v>
      </c>
      <c r="H25" s="102">
        <v>20</v>
      </c>
      <c r="I25" s="102"/>
      <c r="J25" s="127">
        <f>[2]Variants!$K$10</f>
        <v>25.714911657826704</v>
      </c>
      <c r="K25" s="127">
        <f>J25*[2]Variants!$K$758</f>
        <v>3825.6074073348791</v>
      </c>
      <c r="L25" s="104">
        <f>K25/0.9</f>
        <v>4250.6748970387544</v>
      </c>
      <c r="M25" s="105">
        <f>1-(J25/J$17)</f>
        <v>0.76571745829357174</v>
      </c>
      <c r="N25" s="138">
        <f t="shared" si="0"/>
        <v>1700.2699588155017</v>
      </c>
      <c r="O25" s="105">
        <f>1-(N25/N17)</f>
        <v>0.76571745829357174</v>
      </c>
      <c r="P25" s="13"/>
      <c r="Q25" s="22"/>
      <c r="R25" s="137">
        <v>19.920000000000002</v>
      </c>
      <c r="S25" s="106" t="s">
        <v>109</v>
      </c>
      <c r="T25" s="154">
        <v>22.14</v>
      </c>
      <c r="U25" s="144">
        <v>3891</v>
      </c>
      <c r="V25" s="124">
        <f>1-(U25/U17)</f>
        <v>0.81677340365417217</v>
      </c>
      <c r="W25" s="13"/>
      <c r="X25" s="137">
        <v>19.98</v>
      </c>
      <c r="Y25" s="106" t="s">
        <v>120</v>
      </c>
      <c r="Z25" s="154">
        <v>21</v>
      </c>
      <c r="AA25" s="144">
        <v>1389</v>
      </c>
      <c r="AB25" s="124">
        <f>1-(AA25/AA17)</f>
        <v>0.79253174010455563</v>
      </c>
    </row>
    <row r="26" spans="1:53" x14ac:dyDescent="0.25">
      <c r="H26" s="16"/>
      <c r="I26" s="16"/>
      <c r="J26" s="68"/>
      <c r="K26" s="68"/>
      <c r="L26" s="16"/>
      <c r="M26" s="16"/>
      <c r="N26" s="155"/>
      <c r="P26" s="146"/>
      <c r="Q26" s="1"/>
      <c r="R26" s="140"/>
      <c r="S26" s="83"/>
      <c r="T26" s="42"/>
      <c r="U26" s="141"/>
      <c r="W26" s="32"/>
      <c r="X26" s="42"/>
      <c r="Y26" s="83"/>
      <c r="Z26" s="42"/>
      <c r="AA26" s="141"/>
    </row>
    <row r="27" spans="1:53" s="28" customFormat="1" ht="32.1" customHeight="1" thickBot="1" x14ac:dyDescent="0.3">
      <c r="A27" s="7" t="s">
        <v>35</v>
      </c>
      <c r="B27" s="7" t="s">
        <v>35</v>
      </c>
      <c r="C27" s="8"/>
      <c r="D27" s="5"/>
      <c r="E27" s="9"/>
      <c r="F27" s="9"/>
      <c r="G27" s="9"/>
      <c r="H27" s="9" t="s">
        <v>15</v>
      </c>
      <c r="I27" s="9"/>
      <c r="J27" s="128"/>
      <c r="K27" s="128"/>
      <c r="L27" s="9" t="s">
        <v>17</v>
      </c>
      <c r="M27" s="9" t="s">
        <v>18</v>
      </c>
      <c r="N27" s="155"/>
      <c r="O27" s="9"/>
      <c r="P27" s="146"/>
      <c r="Q27" s="9"/>
      <c r="R27" s="27"/>
      <c r="S27" s="27"/>
      <c r="T27" s="128"/>
      <c r="U27" s="27"/>
      <c r="V27" s="27"/>
      <c r="W27" s="32"/>
      <c r="X27" s="128"/>
      <c r="Y27" s="27"/>
      <c r="Z27" s="128"/>
      <c r="AA27" s="27"/>
      <c r="AB27" s="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15.75" thickBot="1" x14ac:dyDescent="0.3">
      <c r="A28" s="176" t="s">
        <v>36</v>
      </c>
      <c r="B28" s="176" t="s">
        <v>36</v>
      </c>
      <c r="C28" s="10" t="s">
        <v>23</v>
      </c>
      <c r="D28" s="11" t="s">
        <v>24</v>
      </c>
      <c r="E28" s="159">
        <v>76.099999999999994</v>
      </c>
      <c r="F28" s="12" t="s">
        <v>25</v>
      </c>
      <c r="G28" s="12">
        <v>8</v>
      </c>
      <c r="H28" s="74">
        <v>17</v>
      </c>
      <c r="I28" s="74"/>
      <c r="J28" s="125">
        <f>[3]Variants!$F$10</f>
        <v>151.8780943232594</v>
      </c>
      <c r="K28" s="125">
        <f>J28*[3]Variants!$F$758</f>
        <v>12075.979157736678</v>
      </c>
      <c r="L28" s="76">
        <f>K28/0.9</f>
        <v>13417.754619707419</v>
      </c>
      <c r="M28" s="77">
        <v>0</v>
      </c>
      <c r="N28" s="130">
        <f t="shared" si="0"/>
        <v>5367.1018478829674</v>
      </c>
      <c r="O28" s="158">
        <f>1-(N28/N28)</f>
        <v>0</v>
      </c>
      <c r="P28" s="13"/>
      <c r="Q28" s="159">
        <v>86.4</v>
      </c>
      <c r="R28" s="121">
        <v>16.91</v>
      </c>
      <c r="S28" s="74" t="s">
        <v>110</v>
      </c>
      <c r="T28" s="121">
        <v>136.08000000000001</v>
      </c>
      <c r="U28" s="142">
        <v>14105</v>
      </c>
      <c r="V28" s="132">
        <f>1-(U28/U28)</f>
        <v>0</v>
      </c>
      <c r="W28" s="13"/>
      <c r="X28" s="121">
        <v>18.57</v>
      </c>
      <c r="Y28" s="74" t="s">
        <v>100</v>
      </c>
      <c r="Z28" s="121">
        <v>168</v>
      </c>
      <c r="AA28" s="150">
        <v>5796</v>
      </c>
      <c r="AB28" s="132">
        <f>1-(AA28/AA28)</f>
        <v>0</v>
      </c>
    </row>
    <row r="29" spans="1:53" ht="15.75" thickBot="1" x14ac:dyDescent="0.3">
      <c r="A29" s="176"/>
      <c r="B29" s="176"/>
      <c r="C29" s="15"/>
      <c r="D29" s="16"/>
      <c r="H29" s="16"/>
      <c r="I29" s="16"/>
      <c r="J29" s="81"/>
      <c r="K29" s="68"/>
      <c r="L29" s="82"/>
      <c r="M29" s="16"/>
      <c r="N29" s="17"/>
      <c r="P29" s="13"/>
      <c r="Q29" s="1"/>
      <c r="R29" s="42"/>
      <c r="T29" s="42"/>
      <c r="U29" s="141"/>
      <c r="W29" s="13"/>
      <c r="X29" s="42"/>
      <c r="Z29" s="42"/>
      <c r="AA29" s="141"/>
    </row>
    <row r="30" spans="1:53" x14ac:dyDescent="0.25">
      <c r="A30" s="176"/>
      <c r="B30" s="176"/>
      <c r="C30" s="171" t="s">
        <v>27</v>
      </c>
      <c r="D30" s="18" t="s">
        <v>28</v>
      </c>
      <c r="E30" s="19"/>
      <c r="F30" s="19" t="s">
        <v>29</v>
      </c>
      <c r="G30" s="19">
        <v>3</v>
      </c>
      <c r="H30" s="87">
        <v>20</v>
      </c>
      <c r="I30" s="87"/>
      <c r="J30" s="126">
        <f>[3]Variants!$H$10</f>
        <v>96.468536906234121</v>
      </c>
      <c r="K30" s="126">
        <f>J30*[3]Variants!$H$758</f>
        <v>7372.4149959851302</v>
      </c>
      <c r="L30" s="89">
        <f>K30/0.9</f>
        <v>8191.5722177612552</v>
      </c>
      <c r="M30" s="90">
        <f>1-(J30/J$28)</f>
        <v>0.36482915896410195</v>
      </c>
      <c r="N30" s="135">
        <f t="shared" si="0"/>
        <v>3276.6288871045022</v>
      </c>
      <c r="O30" s="90">
        <f>1-(N30/N28)</f>
        <v>0.38949753890044847</v>
      </c>
      <c r="P30" s="13"/>
      <c r="Q30" s="19"/>
      <c r="R30" s="134">
        <v>19.61</v>
      </c>
      <c r="S30" s="91" t="s">
        <v>111</v>
      </c>
      <c r="T30" s="153">
        <v>83</v>
      </c>
      <c r="U30" s="143">
        <v>7636</v>
      </c>
      <c r="V30" s="123">
        <f>1-(U30/U28)</f>
        <v>0.45863169088975542</v>
      </c>
      <c r="W30" s="13"/>
      <c r="X30" s="134">
        <v>19.66</v>
      </c>
      <c r="Y30" s="91" t="s">
        <v>121</v>
      </c>
      <c r="Z30" s="153">
        <v>81</v>
      </c>
      <c r="AA30" s="143">
        <v>2785</v>
      </c>
      <c r="AB30" s="123">
        <f>1-(AA30/AA28)</f>
        <v>0.51949620427881293</v>
      </c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</row>
    <row r="31" spans="1:53" x14ac:dyDescent="0.25">
      <c r="A31" s="176"/>
      <c r="B31" s="176"/>
      <c r="C31" s="172"/>
      <c r="H31" s="16"/>
      <c r="I31" s="16"/>
      <c r="J31" s="68"/>
      <c r="K31" s="68"/>
      <c r="L31" s="82"/>
      <c r="M31" s="16"/>
      <c r="N31" s="17"/>
      <c r="O31" s="16"/>
      <c r="P31" s="13"/>
      <c r="Q31" s="1"/>
      <c r="R31" s="42"/>
      <c r="S31" s="83"/>
      <c r="T31" s="42"/>
      <c r="U31" s="141"/>
      <c r="V31"/>
      <c r="W31" s="13"/>
      <c r="X31" s="42"/>
      <c r="Y31" s="83"/>
      <c r="Z31" s="42"/>
      <c r="AA31" s="141"/>
      <c r="AB31"/>
    </row>
    <row r="32" spans="1:53" ht="15.75" thickBot="1" x14ac:dyDescent="0.3">
      <c r="A32" s="176"/>
      <c r="B32" s="176"/>
      <c r="C32" s="173"/>
      <c r="D32" s="21" t="s">
        <v>30</v>
      </c>
      <c r="E32" s="22"/>
      <c r="F32" s="22" t="s">
        <v>31</v>
      </c>
      <c r="G32" s="22">
        <v>1</v>
      </c>
      <c r="H32" s="102">
        <v>20</v>
      </c>
      <c r="I32" s="102"/>
      <c r="J32" s="127">
        <f>[3]Variants!$I$10</f>
        <v>65.706440171285109</v>
      </c>
      <c r="K32" s="127">
        <f>J32*[3]Variants!$I$758</f>
        <v>5021.4832772101217</v>
      </c>
      <c r="L32" s="104">
        <f>K32/0.9</f>
        <v>5579.425863566802</v>
      </c>
      <c r="M32" s="105">
        <f>1-(J32/J$28)</f>
        <v>0.56737381737596326</v>
      </c>
      <c r="N32" s="138">
        <f t="shared" si="0"/>
        <v>2231.7703454267207</v>
      </c>
      <c r="O32" s="105">
        <f>1-(N32/N28)</f>
        <v>0.58417589069843456</v>
      </c>
      <c r="P32" s="13"/>
      <c r="Q32" s="22"/>
      <c r="R32" s="137">
        <v>19.89</v>
      </c>
      <c r="S32" s="106" t="s">
        <v>112</v>
      </c>
      <c r="T32" s="154">
        <v>46</v>
      </c>
      <c r="U32" s="144">
        <v>4248</v>
      </c>
      <c r="V32" s="124">
        <f>1-(U32/U28)</f>
        <v>0.69883020205600843</v>
      </c>
      <c r="W32" s="13"/>
      <c r="X32" s="137">
        <v>19.97</v>
      </c>
      <c r="Y32" s="106" t="s">
        <v>112</v>
      </c>
      <c r="Z32" s="154">
        <v>44</v>
      </c>
      <c r="AA32" s="144">
        <v>1524</v>
      </c>
      <c r="AB32" s="124">
        <f>1-(AA32/AA28)</f>
        <v>0.73706004140786752</v>
      </c>
    </row>
    <row r="33" spans="1:29" ht="15.75" thickBot="1" x14ac:dyDescent="0.3">
      <c r="A33" s="176"/>
      <c r="B33" s="176"/>
      <c r="C33" s="15"/>
      <c r="H33" s="16"/>
      <c r="I33" s="16"/>
      <c r="J33" s="81"/>
      <c r="K33" s="68"/>
      <c r="L33" s="82"/>
      <c r="M33" s="16"/>
      <c r="N33" s="17"/>
      <c r="O33" s="16"/>
      <c r="P33" s="13"/>
      <c r="Q33" s="1"/>
      <c r="R33" s="42"/>
      <c r="S33" s="83"/>
      <c r="T33" s="42"/>
      <c r="U33" s="141"/>
      <c r="V33"/>
      <c r="W33" s="13"/>
      <c r="X33" s="42"/>
      <c r="Y33" s="83"/>
      <c r="Z33" s="42"/>
      <c r="AA33" s="141"/>
      <c r="AB33"/>
    </row>
    <row r="34" spans="1:29" x14ac:dyDescent="0.25">
      <c r="A34" s="176"/>
      <c r="B34" s="176"/>
      <c r="C34" s="171" t="s">
        <v>32</v>
      </c>
      <c r="D34" s="18" t="s">
        <v>28</v>
      </c>
      <c r="E34" s="19"/>
      <c r="F34" s="19" t="s">
        <v>29</v>
      </c>
      <c r="G34" s="19">
        <v>3</v>
      </c>
      <c r="H34" s="87">
        <v>20</v>
      </c>
      <c r="I34" s="87"/>
      <c r="J34" s="126">
        <f>[3]Variants!$J$10</f>
        <v>77.583065913475764</v>
      </c>
      <c r="K34" s="126">
        <f>J34*[3]Variants!$J$758</f>
        <v>6168.7071538463715</v>
      </c>
      <c r="L34" s="89">
        <f>K34/0.9</f>
        <v>6854.1190598293015</v>
      </c>
      <c r="M34" s="90">
        <f>1-(J34/J$28)</f>
        <v>0.48917540571488272</v>
      </c>
      <c r="N34" s="135">
        <f t="shared" si="0"/>
        <v>2741.6476239317208</v>
      </c>
      <c r="O34" s="90">
        <f>1-(N34/N28)</f>
        <v>0.48917540571488261</v>
      </c>
      <c r="P34" s="13"/>
      <c r="Q34" s="19"/>
      <c r="R34" s="134">
        <v>19.75</v>
      </c>
      <c r="S34" s="91" t="s">
        <v>103</v>
      </c>
      <c r="T34" s="153">
        <v>73</v>
      </c>
      <c r="U34" s="143">
        <v>6767</v>
      </c>
      <c r="V34" s="123">
        <f>1-(U34/U28)</f>
        <v>0.52024104927330739</v>
      </c>
      <c r="W34" s="13"/>
      <c r="X34" s="134">
        <v>19.8</v>
      </c>
      <c r="Y34" s="91" t="s">
        <v>122</v>
      </c>
      <c r="Z34" s="153">
        <v>71</v>
      </c>
      <c r="AA34" s="143">
        <v>2458</v>
      </c>
      <c r="AB34" s="123">
        <f>1-(AA34/AA28)</f>
        <v>0.57591442374051072</v>
      </c>
    </row>
    <row r="35" spans="1:29" x14ac:dyDescent="0.25">
      <c r="A35" s="176"/>
      <c r="B35" s="176"/>
      <c r="C35" s="172"/>
      <c r="H35" s="16"/>
      <c r="I35" s="16"/>
      <c r="J35" s="68"/>
      <c r="K35" s="68"/>
      <c r="L35" s="82"/>
      <c r="M35" s="16"/>
      <c r="N35" s="17"/>
      <c r="O35" s="16"/>
      <c r="P35" s="13"/>
      <c r="Q35" s="1"/>
      <c r="R35" s="42"/>
      <c r="S35" s="83"/>
      <c r="T35" s="42"/>
      <c r="U35" s="141"/>
      <c r="V35"/>
      <c r="W35" s="13"/>
      <c r="X35" s="42"/>
      <c r="Y35" s="83"/>
      <c r="Z35" s="42"/>
      <c r="AA35" s="141"/>
      <c r="AB35"/>
    </row>
    <row r="36" spans="1:29" ht="15.75" thickBot="1" x14ac:dyDescent="0.3">
      <c r="A36" s="176"/>
      <c r="B36" s="176"/>
      <c r="C36" s="173"/>
      <c r="D36" s="21" t="s">
        <v>30</v>
      </c>
      <c r="E36" s="22"/>
      <c r="F36" s="22" t="s">
        <v>31</v>
      </c>
      <c r="G36" s="22">
        <v>1</v>
      </c>
      <c r="H36" s="102">
        <v>20</v>
      </c>
      <c r="I36" s="102"/>
      <c r="J36" s="127">
        <f>[3]Variants!$K$10</f>
        <v>29.419776562266726</v>
      </c>
      <c r="K36" s="127">
        <f>J36*[3]Variants!$K$758</f>
        <v>2339.1958542423895</v>
      </c>
      <c r="L36" s="104">
        <f>K36/0.9</f>
        <v>2599.1065047137658</v>
      </c>
      <c r="M36" s="105">
        <f>1-(J36/J$28)</f>
        <v>0.80629348364320874</v>
      </c>
      <c r="N36" s="138">
        <f t="shared" si="0"/>
        <v>1039.6426018855063</v>
      </c>
      <c r="O36" s="105">
        <f>1-(N36/N28)</f>
        <v>0.80629348364320874</v>
      </c>
      <c r="P36" s="13"/>
      <c r="Q36" s="22"/>
      <c r="R36" s="137">
        <v>19.920000000000002</v>
      </c>
      <c r="S36" s="106" t="s">
        <v>113</v>
      </c>
      <c r="T36" s="154">
        <v>19.21</v>
      </c>
      <c r="U36" s="144">
        <v>1769</v>
      </c>
      <c r="V36" s="124">
        <f>1-(U36/U28)</f>
        <v>0.87458348103509398</v>
      </c>
      <c r="W36" s="13"/>
      <c r="X36" s="137">
        <v>19.989999999999998</v>
      </c>
      <c r="Y36" s="106" t="s">
        <v>123</v>
      </c>
      <c r="Z36" s="154">
        <v>17</v>
      </c>
      <c r="AA36" s="144">
        <v>603</v>
      </c>
      <c r="AB36" s="124">
        <f>1-(AA36/AA28)</f>
        <v>0.89596273291925466</v>
      </c>
    </row>
    <row r="37" spans="1:29" x14ac:dyDescent="0.25">
      <c r="J37" s="42"/>
      <c r="T37" s="17"/>
      <c r="Z37" s="17"/>
    </row>
    <row r="41" spans="1:29" x14ac:dyDescent="0.25">
      <c r="C41" t="s">
        <v>37</v>
      </c>
      <c r="AC41" s="28"/>
    </row>
    <row r="42" spans="1:29" x14ac:dyDescent="0.25">
      <c r="C42" t="s">
        <v>38</v>
      </c>
    </row>
    <row r="44" spans="1:29" ht="14.45" customHeight="1" x14ac:dyDescent="0.35">
      <c r="C44" t="s">
        <v>92</v>
      </c>
      <c r="M44">
        <f>0.208/1000</f>
        <v>2.0799999999999999E-4</v>
      </c>
    </row>
    <row r="45" spans="1:29" ht="14.45" customHeight="1" x14ac:dyDescent="0.25"/>
    <row r="46" spans="1:29" ht="16.5" customHeight="1" x14ac:dyDescent="0.25">
      <c r="C46" s="46" t="s">
        <v>91</v>
      </c>
    </row>
    <row r="47" spans="1:29" ht="16.5" customHeight="1" x14ac:dyDescent="0.25">
      <c r="C47" s="65" t="s">
        <v>81</v>
      </c>
    </row>
    <row r="48" spans="1:29" ht="14.45" customHeight="1" x14ac:dyDescent="0.25">
      <c r="C48" s="62" t="s">
        <v>79</v>
      </c>
    </row>
    <row r="49" spans="3:18" ht="14.45" customHeight="1" x14ac:dyDescent="0.25">
      <c r="C49" s="62" t="s">
        <v>86</v>
      </c>
    </row>
    <row r="50" spans="3:18" ht="15" customHeight="1" x14ac:dyDescent="0.25">
      <c r="C50" s="2" t="s">
        <v>80</v>
      </c>
      <c r="F50" s="35"/>
      <c r="H50" s="1"/>
      <c r="I50" s="1"/>
    </row>
    <row r="51" spans="3:18" ht="15" customHeight="1" x14ac:dyDescent="0.25">
      <c r="C51" s="2" t="s">
        <v>87</v>
      </c>
      <c r="F51" s="35"/>
      <c r="H51" s="1"/>
      <c r="I51" s="1"/>
    </row>
    <row r="52" spans="3:18" ht="14.45" customHeight="1" x14ac:dyDescent="0.25">
      <c r="C52" t="s">
        <v>77</v>
      </c>
      <c r="F52" s="35"/>
      <c r="H52" s="1"/>
      <c r="I52" s="1"/>
    </row>
    <row r="53" spans="3:18" ht="14.45" customHeight="1" x14ac:dyDescent="0.25">
      <c r="C53" t="s">
        <v>78</v>
      </c>
      <c r="F53" s="35"/>
      <c r="H53" s="1"/>
      <c r="I53" s="1"/>
    </row>
    <row r="54" spans="3:18" ht="14.45" customHeight="1" x14ac:dyDescent="0.25">
      <c r="C54" t="s">
        <v>85</v>
      </c>
      <c r="F54" s="35"/>
      <c r="H54" s="1"/>
      <c r="I54" s="1"/>
    </row>
    <row r="55" spans="3:18" ht="14.45" customHeight="1" x14ac:dyDescent="0.25">
      <c r="C55" t="s">
        <v>83</v>
      </c>
      <c r="F55" s="35"/>
      <c r="H55" s="1"/>
      <c r="I55" s="1"/>
    </row>
    <row r="56" spans="3:18" ht="15" customHeight="1" x14ac:dyDescent="0.25">
      <c r="C56" t="s">
        <v>84</v>
      </c>
      <c r="F56" s="34"/>
      <c r="H56" s="1"/>
      <c r="I56" s="1"/>
    </row>
    <row r="57" spans="3:18" ht="14.45" customHeight="1" x14ac:dyDescent="0.25">
      <c r="C57" s="41"/>
      <c r="F57" s="34"/>
      <c r="H57" s="1"/>
      <c r="I57" s="1"/>
    </row>
    <row r="58" spans="3:18" ht="14.45" customHeight="1" x14ac:dyDescent="0.25">
      <c r="C58" s="41"/>
      <c r="D58" s="34" t="s">
        <v>82</v>
      </c>
      <c r="E58" s="160"/>
      <c r="F58"/>
      <c r="G58"/>
    </row>
    <row r="59" spans="3:18" ht="14.45" customHeight="1" x14ac:dyDescent="0.25">
      <c r="C59" s="41"/>
      <c r="D59" s="4" t="str">
        <f>F59 &amp; " " &amp; G59 &amp; " changed to " &amp;H59</f>
        <v>U-values M21 changed to 0.032</v>
      </c>
      <c r="E59" s="64"/>
      <c r="F59" s="63" t="s">
        <v>75</v>
      </c>
      <c r="G59" s="64" t="s">
        <v>76</v>
      </c>
      <c r="H59" s="64">
        <v>3.2000000000000001E-2</v>
      </c>
      <c r="I59" s="64"/>
    </row>
    <row r="60" spans="3:18" ht="14.45" customHeight="1" x14ac:dyDescent="0.25">
      <c r="C60" s="147" t="s">
        <v>124</v>
      </c>
      <c r="D60" s="148"/>
      <c r="E60" s="161"/>
      <c r="F60" s="145"/>
      <c r="G60" s="145"/>
      <c r="H60" s="145"/>
      <c r="I60" s="145"/>
      <c r="J60" s="147"/>
      <c r="K60" s="147"/>
      <c r="L60" s="145"/>
      <c r="M60" s="145"/>
      <c r="N60" s="145"/>
      <c r="O60" s="145"/>
      <c r="P60" s="149"/>
      <c r="Q60" s="149"/>
      <c r="R60" s="147"/>
    </row>
    <row r="61" spans="3:18" ht="14.45" customHeight="1" x14ac:dyDescent="0.25">
      <c r="C61" s="41"/>
      <c r="D61" s="34"/>
      <c r="E61" s="160"/>
      <c r="F61"/>
      <c r="G61"/>
    </row>
    <row r="62" spans="3:18" ht="11.1" customHeight="1" x14ac:dyDescent="0.25">
      <c r="C62" s="41"/>
      <c r="D62" s="34"/>
      <c r="E62" s="160"/>
      <c r="F62"/>
      <c r="G62"/>
    </row>
    <row r="63" spans="3:18" x14ac:dyDescent="0.25">
      <c r="C63" s="36"/>
      <c r="D63" s="34"/>
      <c r="E63" s="160"/>
      <c r="F63"/>
      <c r="G63"/>
    </row>
    <row r="64" spans="3:18" x14ac:dyDescent="0.25">
      <c r="C64" s="41"/>
      <c r="D64" s="34"/>
      <c r="E64" s="160"/>
      <c r="F64"/>
      <c r="G64"/>
    </row>
    <row r="65" spans="3:7" x14ac:dyDescent="0.25">
      <c r="C65" s="41"/>
      <c r="D65" s="34"/>
      <c r="E65" s="160"/>
      <c r="F65"/>
      <c r="G65"/>
    </row>
    <row r="66" spans="3:7" x14ac:dyDescent="0.25">
      <c r="C66" s="41"/>
      <c r="D66" s="34"/>
      <c r="E66" s="160"/>
      <c r="F66"/>
      <c r="G66"/>
    </row>
    <row r="67" spans="3:7" x14ac:dyDescent="0.25">
      <c r="D67" s="34"/>
      <c r="E67" s="160"/>
      <c r="F67"/>
      <c r="G67"/>
    </row>
    <row r="68" spans="3:7" x14ac:dyDescent="0.25">
      <c r="F68"/>
      <c r="G68"/>
    </row>
    <row r="69" spans="3:7" x14ac:dyDescent="0.25">
      <c r="F69"/>
      <c r="G69"/>
    </row>
    <row r="70" spans="3:7" x14ac:dyDescent="0.25">
      <c r="F70"/>
      <c r="G70"/>
    </row>
    <row r="71" spans="3:7" x14ac:dyDescent="0.25">
      <c r="F71"/>
      <c r="G71"/>
    </row>
    <row r="72" spans="3:7" x14ac:dyDescent="0.25">
      <c r="F72"/>
      <c r="G72"/>
    </row>
    <row r="73" spans="3:7" x14ac:dyDescent="0.25">
      <c r="F73"/>
      <c r="G73"/>
    </row>
    <row r="74" spans="3:7" x14ac:dyDescent="0.25">
      <c r="F74"/>
      <c r="G74"/>
    </row>
    <row r="75" spans="3:7" x14ac:dyDescent="0.25">
      <c r="F75"/>
      <c r="G75"/>
    </row>
    <row r="76" spans="3:7" x14ac:dyDescent="0.25">
      <c r="F76"/>
      <c r="G76"/>
    </row>
    <row r="77" spans="3:7" x14ac:dyDescent="0.25">
      <c r="F77"/>
      <c r="G77"/>
    </row>
    <row r="78" spans="3:7" x14ac:dyDescent="0.25">
      <c r="F78"/>
      <c r="G78"/>
    </row>
    <row r="79" spans="3:7" ht="15" customHeight="1" x14ac:dyDescent="0.25">
      <c r="F79"/>
      <c r="G79"/>
    </row>
    <row r="80" spans="3:7" ht="14.45" customHeight="1" x14ac:dyDescent="0.25">
      <c r="F80"/>
      <c r="G80"/>
    </row>
    <row r="81" spans="6:28" ht="14.45" customHeight="1" x14ac:dyDescent="0.25">
      <c r="F81"/>
      <c r="G81"/>
    </row>
    <row r="82" spans="6:28" ht="14.45" customHeight="1" x14ac:dyDescent="0.25">
      <c r="F82"/>
      <c r="G82"/>
    </row>
    <row r="83" spans="6:28" ht="15" customHeight="1" x14ac:dyDescent="0.25">
      <c r="F83"/>
      <c r="G83"/>
      <c r="R83"/>
      <c r="S83" s="16"/>
      <c r="T83"/>
      <c r="U83"/>
      <c r="V83"/>
      <c r="W83"/>
      <c r="X83"/>
      <c r="Y83" s="16"/>
      <c r="Z83"/>
      <c r="AA83"/>
      <c r="AB83"/>
    </row>
    <row r="84" spans="6:28" ht="15" customHeight="1" x14ac:dyDescent="0.25">
      <c r="R84"/>
      <c r="S84" s="16"/>
      <c r="T84"/>
      <c r="U84"/>
      <c r="V84"/>
      <c r="W84"/>
      <c r="X84"/>
      <c r="Y84" s="16"/>
      <c r="Z84"/>
      <c r="AA84"/>
      <c r="AB84"/>
    </row>
    <row r="85" spans="6:28" ht="14.45" customHeight="1" x14ac:dyDescent="0.25">
      <c r="F85"/>
      <c r="G85"/>
      <c r="P85" s="38"/>
      <c r="Q85" s="38"/>
      <c r="R85"/>
      <c r="S85" s="16"/>
      <c r="T85"/>
      <c r="U85"/>
      <c r="V85"/>
      <c r="W85"/>
      <c r="X85"/>
      <c r="Y85" s="16"/>
      <c r="Z85"/>
      <c r="AA85"/>
      <c r="AB85"/>
    </row>
    <row r="86" spans="6:28" ht="14.45" customHeight="1" x14ac:dyDescent="0.25">
      <c r="F86"/>
      <c r="G86"/>
      <c r="P86" s="38"/>
      <c r="Q86" s="38"/>
      <c r="R86"/>
      <c r="S86" s="16"/>
      <c r="T86"/>
      <c r="U86"/>
      <c r="V86"/>
      <c r="W86"/>
      <c r="X86"/>
      <c r="Y86" s="16"/>
      <c r="Z86"/>
      <c r="AA86"/>
      <c r="AB86"/>
    </row>
    <row r="87" spans="6:28" ht="14.45" customHeight="1" x14ac:dyDescent="0.25">
      <c r="F87"/>
      <c r="G87"/>
      <c r="P87" s="38"/>
      <c r="Q87" s="38"/>
      <c r="R87"/>
      <c r="S87" s="16"/>
      <c r="T87"/>
      <c r="U87"/>
      <c r="V87"/>
      <c r="W87"/>
      <c r="X87"/>
      <c r="Y87" s="16"/>
      <c r="Z87"/>
      <c r="AA87"/>
      <c r="AB87"/>
    </row>
    <row r="88" spans="6:28" ht="15" customHeight="1" x14ac:dyDescent="0.25">
      <c r="F88"/>
      <c r="G88"/>
      <c r="P88" s="38"/>
      <c r="Q88" s="38"/>
      <c r="R88"/>
      <c r="S88" s="16"/>
      <c r="T88"/>
      <c r="U88"/>
      <c r="V88"/>
      <c r="W88"/>
      <c r="X88"/>
      <c r="Y88" s="16"/>
      <c r="Z88"/>
      <c r="AA88"/>
      <c r="AB88"/>
    </row>
    <row r="89" spans="6:28" ht="15" customHeight="1" x14ac:dyDescent="0.25">
      <c r="F89"/>
      <c r="G89"/>
      <c r="P89" s="38"/>
      <c r="Q89" s="38"/>
      <c r="R89"/>
      <c r="S89" s="16"/>
      <c r="T89"/>
      <c r="U89"/>
      <c r="V89"/>
      <c r="W89"/>
      <c r="X89"/>
      <c r="Y89" s="16"/>
      <c r="Z89"/>
      <c r="AA89"/>
      <c r="AB89"/>
    </row>
    <row r="90" spans="6:28" ht="14.45" customHeight="1" x14ac:dyDescent="0.25">
      <c r="F90"/>
      <c r="G90"/>
      <c r="P90" s="38"/>
      <c r="Q90" s="38"/>
      <c r="R90"/>
      <c r="S90" s="16"/>
      <c r="T90"/>
      <c r="U90"/>
      <c r="V90"/>
      <c r="W90"/>
      <c r="X90"/>
      <c r="Y90" s="16"/>
      <c r="Z90"/>
      <c r="AA90"/>
      <c r="AB90"/>
    </row>
    <row r="91" spans="6:28" ht="14.45" customHeight="1" x14ac:dyDescent="0.25">
      <c r="F91"/>
      <c r="G91"/>
      <c r="P91" s="38"/>
      <c r="Q91" s="38"/>
      <c r="R91"/>
      <c r="S91" s="16"/>
      <c r="T91"/>
      <c r="U91"/>
      <c r="V91"/>
      <c r="W91"/>
      <c r="X91"/>
      <c r="Y91" s="16"/>
      <c r="Z91"/>
      <c r="AA91"/>
      <c r="AB91"/>
    </row>
    <row r="92" spans="6:28" ht="14.45" customHeight="1" x14ac:dyDescent="0.25">
      <c r="F92"/>
      <c r="G92"/>
      <c r="P92" s="38"/>
      <c r="Q92" s="38"/>
      <c r="R92"/>
      <c r="S92" s="16"/>
      <c r="T92"/>
      <c r="U92"/>
      <c r="V92"/>
      <c r="W92"/>
      <c r="X92"/>
      <c r="Y92" s="16"/>
      <c r="Z92"/>
      <c r="AA92"/>
      <c r="AB92"/>
    </row>
    <row r="93" spans="6:28" ht="14.45" customHeight="1" x14ac:dyDescent="0.25">
      <c r="F93"/>
      <c r="G93"/>
      <c r="P93" s="38"/>
      <c r="Q93" s="38"/>
      <c r="R93"/>
      <c r="S93" s="16"/>
      <c r="T93"/>
      <c r="U93"/>
      <c r="V93"/>
      <c r="W93"/>
      <c r="X93"/>
      <c r="Y93" s="16"/>
      <c r="Z93"/>
      <c r="AA93"/>
      <c r="AB93"/>
    </row>
    <row r="94" spans="6:28" ht="15" customHeight="1" x14ac:dyDescent="0.25">
      <c r="F94"/>
      <c r="G94"/>
      <c r="P94" s="38"/>
      <c r="Q94" s="38"/>
      <c r="R94"/>
      <c r="S94" s="16"/>
      <c r="T94"/>
      <c r="U94"/>
      <c r="V94"/>
      <c r="W94"/>
      <c r="X94"/>
      <c r="Y94" s="16"/>
      <c r="Z94"/>
      <c r="AA94"/>
      <c r="AB94"/>
    </row>
    <row r="95" spans="6:28" x14ac:dyDescent="0.25">
      <c r="F95"/>
      <c r="G95"/>
      <c r="P95" s="38"/>
      <c r="Q95" s="38"/>
      <c r="R95"/>
      <c r="S95" s="16"/>
      <c r="T95"/>
      <c r="U95"/>
      <c r="V95"/>
      <c r="W95"/>
      <c r="X95"/>
      <c r="Y95" s="16"/>
      <c r="Z95"/>
      <c r="AA95"/>
      <c r="AB95"/>
    </row>
    <row r="96" spans="6:28" x14ac:dyDescent="0.25">
      <c r="F96"/>
      <c r="G96"/>
      <c r="P96" s="38"/>
      <c r="Q96" s="38"/>
    </row>
    <row r="97" spans="6:17" x14ac:dyDescent="0.25">
      <c r="F97"/>
      <c r="G97"/>
      <c r="P97" s="38"/>
      <c r="Q97" s="38"/>
    </row>
  </sheetData>
  <sheetProtection selectLockedCells="1" selectUnlockedCells="1"/>
  <mergeCells count="17">
    <mergeCell ref="E2:N2"/>
    <mergeCell ref="Q2:V2"/>
    <mergeCell ref="P1:P4"/>
    <mergeCell ref="W1:W4"/>
    <mergeCell ref="X2:AB2"/>
    <mergeCell ref="A28:A36"/>
    <mergeCell ref="C30:C32"/>
    <mergeCell ref="C34:C36"/>
    <mergeCell ref="A5:A13"/>
    <mergeCell ref="C7:C9"/>
    <mergeCell ref="C11:C13"/>
    <mergeCell ref="A17:A25"/>
    <mergeCell ref="C19:C21"/>
    <mergeCell ref="C23:C25"/>
    <mergeCell ref="B5:B13"/>
    <mergeCell ref="B17:B25"/>
    <mergeCell ref="B28:B36"/>
  </mergeCells>
  <pageMargins left="0.7" right="0.7" top="0.75" bottom="0.75" header="0.3" footer="0.3"/>
  <pageSetup paperSize="9" scale="53" fitToHeight="2" orientation="landscape" r:id="rId1"/>
  <rowBreaks count="1" manualBreakCount="1">
    <brk id="45" max="21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6D441-8191-451E-A58A-8E72A0BB6840}">
  <sheetPr codeName="Sheet4"/>
  <dimension ref="A1:G81"/>
  <sheetViews>
    <sheetView zoomScale="115" zoomScaleNormal="115" workbookViewId="0">
      <selection activeCell="H9" sqref="H9"/>
    </sheetView>
  </sheetViews>
  <sheetFormatPr defaultRowHeight="15" x14ac:dyDescent="0.25"/>
  <cols>
    <col min="1" max="1" width="15.42578125" customWidth="1"/>
    <col min="2" max="2" width="14.140625" style="44" customWidth="1"/>
    <col min="3" max="3" width="14.140625" style="45" customWidth="1"/>
    <col min="4" max="4" width="14.140625" customWidth="1"/>
    <col min="5" max="5" width="14.140625" style="43" customWidth="1"/>
    <col min="6" max="7" width="14.140625" style="44" customWidth="1"/>
  </cols>
  <sheetData>
    <row r="1" spans="1:7" s="38" customFormat="1" x14ac:dyDescent="0.25">
      <c r="B1" s="181">
        <v>2015</v>
      </c>
      <c r="C1" s="182"/>
      <c r="D1" s="183">
        <v>2016</v>
      </c>
      <c r="E1" s="182"/>
      <c r="F1" s="183">
        <v>2020</v>
      </c>
      <c r="G1" s="181"/>
    </row>
    <row r="2" spans="1:7" s="16" customFormat="1" x14ac:dyDescent="0.25">
      <c r="B2" s="49" t="s">
        <v>66</v>
      </c>
      <c r="C2" s="50" t="s">
        <v>67</v>
      </c>
      <c r="D2" s="51" t="str">
        <f>B2</f>
        <v>SSHD</v>
      </c>
      <c r="E2" s="52" t="str">
        <f>C2</f>
        <v>Consumption</v>
      </c>
      <c r="F2" s="49" t="str">
        <f>B2</f>
        <v>SSHD</v>
      </c>
      <c r="G2" s="49" t="str">
        <f>C2</f>
        <v>Consumption</v>
      </c>
    </row>
    <row r="3" spans="1:7" x14ac:dyDescent="0.25">
      <c r="B3" s="47" t="s">
        <v>16</v>
      </c>
      <c r="C3" s="47" t="s">
        <v>17</v>
      </c>
      <c r="D3" s="60" t="s">
        <v>16</v>
      </c>
      <c r="E3" s="61" t="s">
        <v>17</v>
      </c>
      <c r="F3" s="47" t="s">
        <v>16</v>
      </c>
      <c r="G3" s="47" t="s">
        <v>17</v>
      </c>
    </row>
    <row r="4" spans="1:7" x14ac:dyDescent="0.25">
      <c r="A4" t="s">
        <v>88</v>
      </c>
    </row>
    <row r="5" spans="1:7" x14ac:dyDescent="0.25">
      <c r="A5" s="46" t="s">
        <v>22</v>
      </c>
      <c r="B5" s="54">
        <v>230</v>
      </c>
      <c r="C5" s="55">
        <v>14524</v>
      </c>
      <c r="D5" s="57">
        <v>216</v>
      </c>
      <c r="E5" s="58">
        <v>13747</v>
      </c>
      <c r="F5" s="66">
        <f>'PHPP &amp; SAP Targets Rev 9.9.20'!J5</f>
        <v>166.90192192120114</v>
      </c>
      <c r="G5" s="59">
        <f>'PHPP &amp; SAP Targets Rev 9.9.20'!K5</f>
        <v>10615.129136110314</v>
      </c>
    </row>
    <row r="6" spans="1:7" x14ac:dyDescent="0.25">
      <c r="A6" s="46" t="s">
        <v>68</v>
      </c>
      <c r="B6" s="54">
        <v>117</v>
      </c>
      <c r="C6" s="55">
        <v>17419</v>
      </c>
      <c r="D6" s="57">
        <v>108</v>
      </c>
      <c r="E6" s="58">
        <v>15995</v>
      </c>
      <c r="F6" s="66">
        <f>'PHPP &amp; SAP Targets Rev 9.9.20'!J17</f>
        <v>109.76025558937813</v>
      </c>
      <c r="G6" s="59">
        <f>'PHPP &amp; SAP Targets Rev 9.9.20'!K17</f>
        <v>16329.033224031786</v>
      </c>
    </row>
    <row r="7" spans="1:7" x14ac:dyDescent="0.25">
      <c r="A7" s="46" t="s">
        <v>69</v>
      </c>
      <c r="B7" s="54">
        <v>179</v>
      </c>
      <c r="C7" s="55">
        <v>13736</v>
      </c>
      <c r="D7" s="57">
        <v>138</v>
      </c>
      <c r="E7" s="58">
        <v>10542</v>
      </c>
      <c r="F7" s="66">
        <f>'PHPP &amp; SAP Targets Rev 9.9.20'!J28</f>
        <v>151.8780943232594</v>
      </c>
      <c r="G7" s="59">
        <f>'PHPP &amp; SAP Targets Rev 9.9.20'!K28</f>
        <v>12075.979157736678</v>
      </c>
    </row>
    <row r="8" spans="1:7" s="38" customFormat="1" x14ac:dyDescent="0.25">
      <c r="C8" s="48"/>
      <c r="E8" s="48"/>
    </row>
    <row r="9" spans="1:7" s="38" customFormat="1" x14ac:dyDescent="0.25">
      <c r="C9" s="48"/>
      <c r="E9" s="48"/>
    </row>
    <row r="10" spans="1:7" s="38" customFormat="1" x14ac:dyDescent="0.25">
      <c r="C10" s="48"/>
      <c r="E10" s="48"/>
    </row>
    <row r="11" spans="1:7" s="38" customFormat="1" x14ac:dyDescent="0.25">
      <c r="C11" s="48"/>
      <c r="E11" s="48"/>
    </row>
    <row r="12" spans="1:7" s="38" customFormat="1" x14ac:dyDescent="0.25">
      <c r="B12" s="53" t="s">
        <v>72</v>
      </c>
      <c r="C12" s="48"/>
      <c r="E12" s="48"/>
    </row>
    <row r="13" spans="1:7" s="38" customFormat="1" x14ac:dyDescent="0.25">
      <c r="B13" s="56" t="s">
        <v>70</v>
      </c>
      <c r="C13" s="48"/>
      <c r="D13" s="38" t="s">
        <v>71</v>
      </c>
      <c r="E13" s="48"/>
    </row>
    <row r="14" spans="1:7" s="38" customFormat="1" x14ac:dyDescent="0.25">
      <c r="C14" s="48"/>
      <c r="E14" s="48"/>
    </row>
    <row r="15" spans="1:7" s="38" customFormat="1" x14ac:dyDescent="0.25">
      <c r="C15" s="48"/>
      <c r="E15" s="48"/>
    </row>
    <row r="16" spans="1:7" s="38" customFormat="1" x14ac:dyDescent="0.25">
      <c r="C16" s="48"/>
      <c r="E16" s="48"/>
    </row>
    <row r="17" spans="3:5" s="38" customFormat="1" x14ac:dyDescent="0.25">
      <c r="C17" s="48"/>
      <c r="E17" s="48"/>
    </row>
    <row r="18" spans="3:5" s="38" customFormat="1" x14ac:dyDescent="0.25">
      <c r="C18" s="48"/>
      <c r="E18" s="48"/>
    </row>
    <row r="19" spans="3:5" s="38" customFormat="1" x14ac:dyDescent="0.25">
      <c r="C19" s="48"/>
      <c r="E19" s="48"/>
    </row>
    <row r="20" spans="3:5" s="38" customFormat="1" x14ac:dyDescent="0.25">
      <c r="C20" s="48"/>
      <c r="E20" s="48"/>
    </row>
    <row r="21" spans="3:5" s="38" customFormat="1" x14ac:dyDescent="0.25">
      <c r="C21" s="48"/>
      <c r="E21" s="48"/>
    </row>
    <row r="22" spans="3:5" s="38" customFormat="1" x14ac:dyDescent="0.25">
      <c r="C22" s="48"/>
      <c r="E22" s="48"/>
    </row>
    <row r="23" spans="3:5" s="38" customFormat="1" x14ac:dyDescent="0.25">
      <c r="C23" s="48"/>
      <c r="E23" s="48"/>
    </row>
    <row r="24" spans="3:5" s="38" customFormat="1" x14ac:dyDescent="0.25">
      <c r="C24" s="48"/>
      <c r="E24" s="48"/>
    </row>
    <row r="25" spans="3:5" s="38" customFormat="1" x14ac:dyDescent="0.25">
      <c r="C25" s="48"/>
      <c r="E25" s="48"/>
    </row>
    <row r="26" spans="3:5" s="38" customFormat="1" x14ac:dyDescent="0.25">
      <c r="C26" s="48"/>
      <c r="E26" s="48"/>
    </row>
    <row r="27" spans="3:5" s="38" customFormat="1" x14ac:dyDescent="0.25">
      <c r="C27" s="48"/>
      <c r="E27" s="48"/>
    </row>
    <row r="28" spans="3:5" s="38" customFormat="1" x14ac:dyDescent="0.25">
      <c r="C28" s="48"/>
      <c r="E28" s="48"/>
    </row>
    <row r="29" spans="3:5" s="38" customFormat="1" x14ac:dyDescent="0.25">
      <c r="C29" s="48"/>
      <c r="E29" s="48"/>
    </row>
    <row r="30" spans="3:5" s="38" customFormat="1" x14ac:dyDescent="0.25">
      <c r="C30" s="48"/>
      <c r="E30" s="48"/>
    </row>
    <row r="31" spans="3:5" s="38" customFormat="1" x14ac:dyDescent="0.25">
      <c r="C31" s="48"/>
      <c r="E31" s="48"/>
    </row>
    <row r="32" spans="3:5" s="38" customFormat="1" x14ac:dyDescent="0.25">
      <c r="C32" s="48"/>
      <c r="E32" s="48"/>
    </row>
    <row r="33" spans="3:5" s="38" customFormat="1" x14ac:dyDescent="0.25">
      <c r="C33" s="48"/>
      <c r="E33" s="48"/>
    </row>
    <row r="34" spans="3:5" s="38" customFormat="1" x14ac:dyDescent="0.25">
      <c r="C34" s="48"/>
      <c r="E34" s="48"/>
    </row>
    <row r="35" spans="3:5" s="38" customFormat="1" x14ac:dyDescent="0.25">
      <c r="C35" s="48"/>
      <c r="E35" s="48"/>
    </row>
    <row r="36" spans="3:5" s="38" customFormat="1" x14ac:dyDescent="0.25">
      <c r="C36" s="48"/>
      <c r="E36" s="48"/>
    </row>
    <row r="37" spans="3:5" s="38" customFormat="1" x14ac:dyDescent="0.25">
      <c r="C37" s="48"/>
      <c r="E37" s="48"/>
    </row>
    <row r="38" spans="3:5" s="38" customFormat="1" x14ac:dyDescent="0.25">
      <c r="C38" s="48"/>
      <c r="E38" s="48"/>
    </row>
    <row r="39" spans="3:5" s="38" customFormat="1" x14ac:dyDescent="0.25">
      <c r="C39" s="48"/>
      <c r="E39" s="48"/>
    </row>
    <row r="40" spans="3:5" s="38" customFormat="1" x14ac:dyDescent="0.25">
      <c r="C40" s="48"/>
      <c r="E40" s="48"/>
    </row>
    <row r="41" spans="3:5" s="38" customFormat="1" x14ac:dyDescent="0.25">
      <c r="C41" s="48"/>
      <c r="E41" s="48"/>
    </row>
    <row r="42" spans="3:5" s="38" customFormat="1" x14ac:dyDescent="0.25">
      <c r="C42" s="48"/>
      <c r="E42" s="48"/>
    </row>
    <row r="43" spans="3:5" s="38" customFormat="1" x14ac:dyDescent="0.25">
      <c r="C43" s="48"/>
      <c r="E43" s="48"/>
    </row>
    <row r="44" spans="3:5" s="38" customFormat="1" x14ac:dyDescent="0.25">
      <c r="C44" s="48"/>
      <c r="E44" s="48"/>
    </row>
    <row r="45" spans="3:5" s="38" customFormat="1" x14ac:dyDescent="0.25">
      <c r="C45" s="48"/>
      <c r="E45" s="48"/>
    </row>
    <row r="46" spans="3:5" s="38" customFormat="1" x14ac:dyDescent="0.25">
      <c r="C46" s="48"/>
      <c r="E46" s="48"/>
    </row>
    <row r="47" spans="3:5" s="38" customFormat="1" x14ac:dyDescent="0.25">
      <c r="C47" s="48"/>
      <c r="E47" s="48"/>
    </row>
    <row r="48" spans="3:5" s="38" customFormat="1" x14ac:dyDescent="0.25">
      <c r="C48" s="48"/>
      <c r="E48" s="48"/>
    </row>
    <row r="49" spans="3:5" s="38" customFormat="1" x14ac:dyDescent="0.25">
      <c r="C49" s="48"/>
      <c r="E49" s="48"/>
    </row>
    <row r="50" spans="3:5" s="38" customFormat="1" x14ac:dyDescent="0.25">
      <c r="C50" s="48"/>
      <c r="E50" s="48"/>
    </row>
    <row r="51" spans="3:5" s="38" customFormat="1" x14ac:dyDescent="0.25">
      <c r="C51" s="48"/>
      <c r="E51" s="48"/>
    </row>
    <row r="52" spans="3:5" s="38" customFormat="1" x14ac:dyDescent="0.25">
      <c r="C52" s="48"/>
      <c r="E52" s="48"/>
    </row>
    <row r="53" spans="3:5" s="38" customFormat="1" x14ac:dyDescent="0.25">
      <c r="C53" s="48"/>
      <c r="E53" s="48"/>
    </row>
    <row r="54" spans="3:5" s="38" customFormat="1" x14ac:dyDescent="0.25">
      <c r="C54" s="48"/>
      <c r="E54" s="48"/>
    </row>
    <row r="55" spans="3:5" s="38" customFormat="1" x14ac:dyDescent="0.25">
      <c r="C55" s="48"/>
      <c r="E55" s="48"/>
    </row>
    <row r="56" spans="3:5" s="38" customFormat="1" x14ac:dyDescent="0.25">
      <c r="C56" s="48"/>
      <c r="E56" s="48"/>
    </row>
    <row r="57" spans="3:5" s="38" customFormat="1" x14ac:dyDescent="0.25">
      <c r="C57" s="48"/>
      <c r="E57" s="48"/>
    </row>
    <row r="58" spans="3:5" s="38" customFormat="1" x14ac:dyDescent="0.25">
      <c r="C58" s="48"/>
      <c r="E58" s="48"/>
    </row>
    <row r="59" spans="3:5" s="38" customFormat="1" x14ac:dyDescent="0.25">
      <c r="C59" s="48"/>
      <c r="E59" s="48"/>
    </row>
    <row r="60" spans="3:5" s="38" customFormat="1" x14ac:dyDescent="0.25">
      <c r="C60" s="48"/>
      <c r="E60" s="48"/>
    </row>
    <row r="61" spans="3:5" s="38" customFormat="1" x14ac:dyDescent="0.25">
      <c r="C61" s="48"/>
      <c r="E61" s="48"/>
    </row>
    <row r="62" spans="3:5" s="38" customFormat="1" x14ac:dyDescent="0.25">
      <c r="C62" s="48"/>
      <c r="E62" s="48"/>
    </row>
    <row r="63" spans="3:5" s="38" customFormat="1" x14ac:dyDescent="0.25">
      <c r="C63" s="48"/>
      <c r="E63" s="48"/>
    </row>
    <row r="64" spans="3:5" s="38" customFormat="1" x14ac:dyDescent="0.25">
      <c r="C64" s="48"/>
      <c r="E64" s="48"/>
    </row>
    <row r="65" spans="3:5" s="38" customFormat="1" x14ac:dyDescent="0.25">
      <c r="C65" s="48"/>
      <c r="E65" s="48"/>
    </row>
    <row r="66" spans="3:5" s="38" customFormat="1" x14ac:dyDescent="0.25">
      <c r="C66" s="48"/>
      <c r="E66" s="48"/>
    </row>
    <row r="67" spans="3:5" s="38" customFormat="1" x14ac:dyDescent="0.25">
      <c r="C67" s="48"/>
      <c r="E67" s="48"/>
    </row>
    <row r="68" spans="3:5" s="38" customFormat="1" x14ac:dyDescent="0.25">
      <c r="C68" s="48"/>
      <c r="E68" s="48"/>
    </row>
    <row r="69" spans="3:5" s="38" customFormat="1" x14ac:dyDescent="0.25">
      <c r="C69" s="48"/>
      <c r="E69" s="48"/>
    </row>
    <row r="70" spans="3:5" s="38" customFormat="1" x14ac:dyDescent="0.25">
      <c r="C70" s="48"/>
      <c r="E70" s="48"/>
    </row>
    <row r="71" spans="3:5" s="38" customFormat="1" x14ac:dyDescent="0.25">
      <c r="C71" s="48"/>
      <c r="E71" s="48"/>
    </row>
    <row r="72" spans="3:5" s="38" customFormat="1" x14ac:dyDescent="0.25">
      <c r="C72" s="48"/>
      <c r="E72" s="48"/>
    </row>
    <row r="73" spans="3:5" s="38" customFormat="1" x14ac:dyDescent="0.25">
      <c r="C73" s="48"/>
      <c r="E73" s="48"/>
    </row>
    <row r="74" spans="3:5" s="38" customFormat="1" x14ac:dyDescent="0.25">
      <c r="C74" s="48"/>
      <c r="E74" s="48"/>
    </row>
    <row r="75" spans="3:5" s="38" customFormat="1" x14ac:dyDescent="0.25">
      <c r="C75" s="48"/>
      <c r="E75" s="48"/>
    </row>
    <row r="76" spans="3:5" s="38" customFormat="1" x14ac:dyDescent="0.25">
      <c r="C76" s="48"/>
      <c r="E76" s="48"/>
    </row>
    <row r="77" spans="3:5" s="38" customFormat="1" x14ac:dyDescent="0.25">
      <c r="C77" s="48"/>
      <c r="E77" s="48"/>
    </row>
    <row r="78" spans="3:5" s="38" customFormat="1" x14ac:dyDescent="0.25">
      <c r="C78" s="48"/>
      <c r="E78" s="48"/>
    </row>
    <row r="79" spans="3:5" s="38" customFormat="1" x14ac:dyDescent="0.25">
      <c r="C79" s="48"/>
      <c r="E79" s="48"/>
    </row>
    <row r="80" spans="3:5" s="38" customFormat="1" x14ac:dyDescent="0.25">
      <c r="C80" s="48"/>
      <c r="E80" s="48"/>
    </row>
    <row r="81" spans="3:5" s="38" customFormat="1" x14ac:dyDescent="0.25">
      <c r="C81" s="48"/>
      <c r="E81" s="48"/>
    </row>
  </sheetData>
  <mergeCells count="3">
    <mergeCell ref="B1:C1"/>
    <mergeCell ref="D1:E1"/>
    <mergeCell ref="F1:G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CLR Targets 2015</vt:lpstr>
      <vt:lpstr>CLR Targets Rev 2016</vt:lpstr>
      <vt:lpstr>PHPP &amp; SAP Targets Rev 9.9.20</vt:lpstr>
      <vt:lpstr>revisions compared</vt:lpstr>
      <vt:lpstr>'CLR Targets 2015'!Print_Area</vt:lpstr>
      <vt:lpstr>'CLR Targets Rev 2016'!Print_Area</vt:lpstr>
      <vt:lpstr>'PHPP &amp; SAP Targets Rev 9.9.20'!Print_Area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Pither</dc:creator>
  <cp:lastModifiedBy>User</cp:lastModifiedBy>
  <cp:lastPrinted>2015-11-26T13:36:01Z</cp:lastPrinted>
  <dcterms:created xsi:type="dcterms:W3CDTF">2014-11-24T12:20:47Z</dcterms:created>
  <dcterms:modified xsi:type="dcterms:W3CDTF">2020-09-23T11:26:27Z</dcterms:modified>
</cp:coreProperties>
</file>